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202300"/>
  <mc:AlternateContent xmlns:mc="http://schemas.openxmlformats.org/markup-compatibility/2006">
    <mc:Choice Requires="x15">
      <x15ac:absPath xmlns:x15ac="http://schemas.microsoft.com/office/spreadsheetml/2010/11/ac" url="\\172.30.30.73\_Uebergabe_\Dominik Kieser\QSV\deutsch\"/>
    </mc:Choice>
  </mc:AlternateContent>
  <xr:revisionPtr revIDLastSave="0" documentId="13_ncr:1_{4B606C9B-BE32-43D5-884A-2DE970CD1B36}" xr6:coauthVersionLast="47" xr6:coauthVersionMax="47" xr10:uidLastSave="{00000000-0000-0000-0000-000000000000}"/>
  <workbookProtection workbookAlgorithmName="SHA-512" workbookHashValue="8znXUntJOi51EVygxiE1HnXV4ZSzHvNullDaeDLk52FCwHrnlBz5EtSA6pom1bhnJBM5Ss0iYG609MqvZbEXBQ==" workbookSaltValue="ILtEoZGeOdMm8aMOIFuc1Q==" workbookSpinCount="100000" lockStructure="1"/>
  <bookViews>
    <workbookView xWindow="28680" yWindow="-120" windowWidth="29040" windowHeight="15840" xr2:uid="{23122494-9194-451B-A421-474C073EE02C}"/>
  </bookViews>
  <sheets>
    <sheet name="Change request" sheetId="1" r:id="rId1"/>
    <sheet name="Language" sheetId="2" state="hidden" r:id="rId2"/>
  </sheets>
  <definedNames>
    <definedName name="_xlnm.Print_Area" localSheetId="0">'Change request'!$C$1:$AY$121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1" i="1" l="1"/>
  <c r="C81" i="1"/>
  <c r="AF83" i="1"/>
  <c r="C1" i="1" l="1"/>
  <c r="N3" i="1"/>
  <c r="AG3" i="1"/>
  <c r="AA3" i="1"/>
  <c r="I19" i="2"/>
  <c r="I20" i="2"/>
  <c r="X86" i="1"/>
  <c r="K86" i="1"/>
  <c r="BH7" i="1"/>
  <c r="J83" i="1" l="1"/>
  <c r="Z83" i="1"/>
  <c r="F77" i="1"/>
  <c r="BB2" i="1"/>
  <c r="E10" i="1" l="1"/>
  <c r="S81" i="1"/>
  <c r="AB90" i="1"/>
  <c r="D90" i="1"/>
  <c r="AK88" i="1"/>
  <c r="Z88" i="1"/>
  <c r="D88" i="1"/>
  <c r="D86" i="1"/>
  <c r="S1" i="1"/>
  <c r="D6" i="1"/>
  <c r="AN119" i="1"/>
  <c r="AN113" i="1"/>
  <c r="AN107" i="1"/>
  <c r="AB119" i="1"/>
  <c r="AB113" i="1"/>
  <c r="AB107" i="1"/>
  <c r="O119" i="1"/>
  <c r="O113" i="1"/>
  <c r="O107" i="1"/>
  <c r="E119" i="1"/>
  <c r="E113" i="1"/>
  <c r="E107" i="1"/>
  <c r="AB117" i="1"/>
  <c r="AB111" i="1"/>
  <c r="AB105" i="1"/>
  <c r="AB99" i="1"/>
  <c r="AN101" i="1"/>
  <c r="AB101" i="1"/>
  <c r="O101" i="1"/>
  <c r="E101" i="1"/>
  <c r="AL75" i="1"/>
  <c r="AL73" i="1"/>
  <c r="V75" i="1"/>
  <c r="V73" i="1"/>
  <c r="F75" i="1"/>
  <c r="F73" i="1"/>
  <c r="F70" i="1"/>
  <c r="F68" i="1"/>
  <c r="F66" i="1"/>
  <c r="F63" i="1"/>
  <c r="AJ58" i="1"/>
  <c r="U58" i="1"/>
  <c r="F58" i="1"/>
  <c r="F55" i="1"/>
  <c r="F52" i="1"/>
  <c r="F49" i="1"/>
  <c r="AL42" i="1"/>
  <c r="AL40" i="1"/>
  <c r="AL38" i="1"/>
  <c r="AL36" i="1"/>
  <c r="AL34" i="1"/>
  <c r="AL32" i="1"/>
  <c r="AL28" i="1"/>
  <c r="V42" i="1"/>
  <c r="V40" i="1"/>
  <c r="V38" i="1"/>
  <c r="V36" i="1"/>
  <c r="V34" i="1"/>
  <c r="V32" i="1"/>
  <c r="V28" i="1"/>
  <c r="F40" i="1"/>
  <c r="F38" i="1"/>
  <c r="F36" i="1"/>
  <c r="F34" i="1"/>
  <c r="F32" i="1"/>
  <c r="F28" i="1"/>
  <c r="AN24" i="1"/>
  <c r="X24" i="1"/>
  <c r="I24" i="1"/>
  <c r="D24" i="1"/>
  <c r="D23" i="1"/>
  <c r="AB20" i="1"/>
  <c r="AB18" i="1"/>
  <c r="AB16" i="1"/>
  <c r="AB14" i="1"/>
  <c r="AB13" i="1"/>
  <c r="E20" i="1"/>
  <c r="E18" i="1"/>
  <c r="E16" i="1"/>
  <c r="E14" i="1"/>
  <c r="E13" i="1"/>
  <c r="C8" i="1"/>
  <c r="BB7" i="1"/>
  <c r="I59" i="2"/>
  <c r="I58" i="2"/>
  <c r="B12" i="2"/>
  <c r="J3" i="1" l="1"/>
  <c r="AC3" i="1"/>
  <c r="AB83"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<sst xmlns="http://schemas.openxmlformats.org/spreadsheetml/2006/main" count="395" uniqueCount="241">
  <si>
    <t>t</t>
  </si>
  <si>
    <t>Daten Elektra GmbH</t>
  </si>
  <si>
    <t>Ja</t>
  </si>
  <si>
    <t>1.</t>
  </si>
  <si>
    <t>2.</t>
  </si>
  <si>
    <t>3.</t>
  </si>
  <si>
    <t>Nein</t>
  </si>
  <si>
    <t>4.</t>
  </si>
  <si>
    <t>5.</t>
  </si>
  <si>
    <t>6.</t>
  </si>
  <si>
    <t>7.</t>
  </si>
  <si>
    <t>Datum</t>
  </si>
  <si>
    <t>Abteilung</t>
  </si>
  <si>
    <t>Unterschrift</t>
  </si>
  <si>
    <t>Verantwortlicher</t>
  </si>
  <si>
    <t>Entwicklung</t>
  </si>
  <si>
    <t>Qualitätsmanagement</t>
  </si>
  <si>
    <t>Einkauf</t>
  </si>
  <si>
    <t>Technik</t>
  </si>
  <si>
    <t>Kostenreduzierung</t>
  </si>
  <si>
    <t>Kostenneutral</t>
  </si>
  <si>
    <t>Mehrkosten</t>
  </si>
  <si>
    <t>Kostenauswirkung</t>
  </si>
  <si>
    <t>Aktueller Preis pro 100 Einheiten 
(in Euro)</t>
  </si>
  <si>
    <t>Neuer Preis pro 100 Einheiten
(in Euro)</t>
  </si>
  <si>
    <t>Sprachauswahl</t>
  </si>
  <si>
    <t>Deutsch</t>
  </si>
  <si>
    <t>English</t>
  </si>
  <si>
    <t>Polski</t>
  </si>
  <si>
    <t>Reiter</t>
  </si>
  <si>
    <t>Dropdown / Special</t>
  </si>
  <si>
    <t>Basic data</t>
  </si>
  <si>
    <t>Yes</t>
  </si>
  <si>
    <t>Tak</t>
  </si>
  <si>
    <t>No</t>
  </si>
  <si>
    <t>Nie</t>
  </si>
  <si>
    <t>Handelt es sich um ein Sicherheitsrelevantes Bauteil (D-Teil)?</t>
  </si>
  <si>
    <t>Is this a safety-critical component (D-part)?</t>
  </si>
  <si>
    <t>Projekt Daten</t>
  </si>
  <si>
    <t>Project data</t>
  </si>
  <si>
    <t>Dane projektu</t>
  </si>
  <si>
    <t>Data Elektra Ltd</t>
  </si>
  <si>
    <t>Projekt:</t>
  </si>
  <si>
    <t>Project:</t>
  </si>
  <si>
    <t>Materialbezeichnung:</t>
  </si>
  <si>
    <t>Material name:</t>
  </si>
  <si>
    <t>Nazwa materiału:</t>
  </si>
  <si>
    <t>Materialnummer - Index:</t>
  </si>
  <si>
    <t>Material number - index:</t>
  </si>
  <si>
    <t>Numer materiału - Spis treści:</t>
  </si>
  <si>
    <t>Zeichnungsnummer - Index:</t>
  </si>
  <si>
    <t>Drawing no. - index:</t>
  </si>
  <si>
    <t>Nr rysunku. - Spis treści:</t>
  </si>
  <si>
    <t>Daten Lieferant (Vertragspartner)</t>
  </si>
  <si>
    <t>Supplier Data (contract partner)</t>
  </si>
  <si>
    <t>Dane dostawcy (partner umowy)</t>
  </si>
  <si>
    <t>Lieferant:</t>
  </si>
  <si>
    <t>Supplier:</t>
  </si>
  <si>
    <t>Dostawca:</t>
  </si>
  <si>
    <t>Lieferantennummer:</t>
  </si>
  <si>
    <t>Supplier code:</t>
  </si>
  <si>
    <t>Kod dostawcy:</t>
  </si>
  <si>
    <t>Adresse (Straße):</t>
  </si>
  <si>
    <t>Address (street):</t>
  </si>
  <si>
    <t>Adres (ulica):</t>
  </si>
  <si>
    <t>Adresse (PLZ, Ort, Land):</t>
  </si>
  <si>
    <t>Address (ZIP code, city, Country):</t>
  </si>
  <si>
    <t>Adres (kod pocztowy, miasto, kraj):</t>
  </si>
  <si>
    <t>Funktion</t>
  </si>
  <si>
    <t>Function</t>
  </si>
  <si>
    <t>Funkcja</t>
  </si>
  <si>
    <t>Nachname, Vorname</t>
  </si>
  <si>
    <t>Surname, Name</t>
  </si>
  <si>
    <t>Nazwisko, imię</t>
  </si>
  <si>
    <t>E-Mail</t>
  </si>
  <si>
    <t>Email</t>
  </si>
  <si>
    <t>Questions</t>
  </si>
  <si>
    <t>Question no.</t>
  </si>
  <si>
    <t>Änderungsantrag</t>
  </si>
  <si>
    <t>Change request number:</t>
  </si>
  <si>
    <t>Änderungsantrag- Nr.:</t>
  </si>
  <si>
    <t>Change request</t>
  </si>
  <si>
    <t>Kontaktdaten Antragsteller</t>
  </si>
  <si>
    <t>Contact data applicant</t>
  </si>
  <si>
    <t>Telefon / Handy</t>
  </si>
  <si>
    <t>Phone / Mobile phone</t>
  </si>
  <si>
    <t>Telefon / Telefon komórkowy</t>
  </si>
  <si>
    <t>Entscheidung des Änderungsantrages:</t>
  </si>
  <si>
    <t>Genehmigt</t>
  </si>
  <si>
    <t>Abgelehnt</t>
  </si>
  <si>
    <t>Art der Änderungsanforderung:</t>
  </si>
  <si>
    <t>Produkt</t>
  </si>
  <si>
    <t>Prozess</t>
  </si>
  <si>
    <t>Dokumentation (Norm etc.)</t>
  </si>
  <si>
    <t>sonstiges, bitte beschreiben:</t>
  </si>
  <si>
    <t>Lieferant</t>
  </si>
  <si>
    <t>Dostawca</t>
  </si>
  <si>
    <t>Supplier</t>
  </si>
  <si>
    <t>Grund der Änderung</t>
  </si>
  <si>
    <t>Qualitätsverbesserung</t>
  </si>
  <si>
    <t>Kundenanforderung</t>
  </si>
  <si>
    <t>Gesetzliche Anforderungen</t>
  </si>
  <si>
    <t>Verlagerung</t>
  </si>
  <si>
    <t>Kapazitätserhöhung</t>
  </si>
  <si>
    <t xml:space="preserve">Beschreibung der Änderung </t>
  </si>
  <si>
    <t>Detaillierte Beschreibung der Situation vor und nach der Änderung</t>
  </si>
  <si>
    <t>Detaillierte Beschreibung für den Grund der Änderung</t>
  </si>
  <si>
    <t>Risikobewertung/Risikoanalyse und Risikominderung</t>
  </si>
  <si>
    <t>Risk assessment/risk analysis and risk mitigation</t>
  </si>
  <si>
    <t>Detaillierte Beschreibung</t>
  </si>
  <si>
    <t>Detailed Description</t>
  </si>
  <si>
    <t>Vom Antragsteller wird erwartet, dass eine aktive Analyse und Bewertung vorhersehbarer und potenzieller Risiken vornimmt und Vorschläge für Abhilfemaßnahmen unterbreitet.</t>
  </si>
  <si>
    <t>The applicant is expected to actively analyze and assess predictable and potential risks and to propose preventive measures.</t>
  </si>
  <si>
    <t>Erforderliche Maßnahmen</t>
  </si>
  <si>
    <t>Required Measures</t>
  </si>
  <si>
    <t>Bemusterung (PPAP)/ Requalifikation</t>
  </si>
  <si>
    <t>Kundenabstimmung erforderlich</t>
  </si>
  <si>
    <t>Weitere Anmerkungen</t>
  </si>
  <si>
    <t>Decision</t>
  </si>
  <si>
    <t>Dane kontaktowe wnioskodawcy</t>
  </si>
  <si>
    <t>Type of change request:</t>
  </si>
  <si>
    <t>Product</t>
  </si>
  <si>
    <t>Process</t>
  </si>
  <si>
    <t>Proces</t>
  </si>
  <si>
    <t>Documentation (standards, etc.)</t>
  </si>
  <si>
    <t>Dokumentacja (normy itp.)</t>
  </si>
  <si>
    <t>other, please describe:</t>
  </si>
  <si>
    <t>Inne – proszę opisać:</t>
  </si>
  <si>
    <t>Reason for the change</t>
  </si>
  <si>
    <t>Powód zmiany</t>
  </si>
  <si>
    <t>Quality improvement</t>
  </si>
  <si>
    <t>Poprawa jakości</t>
  </si>
  <si>
    <t>Customer requirement</t>
  </si>
  <si>
    <t>Wymagania klienta</t>
  </si>
  <si>
    <t>Legal requirements</t>
  </si>
  <si>
    <t>Wymogi prawne</t>
  </si>
  <si>
    <t>Relocation</t>
  </si>
  <si>
    <t>Increase in capacity</t>
  </si>
  <si>
    <t>Zwiększenie wydajności</t>
  </si>
  <si>
    <t>Cost implications</t>
  </si>
  <si>
    <t>Skutki finansowe</t>
  </si>
  <si>
    <t>Cost reduction</t>
  </si>
  <si>
    <t>Obniżenie kosztów</t>
  </si>
  <si>
    <t>Cost-neutral</t>
  </si>
  <si>
    <t>Bez wpływu na koszty</t>
  </si>
  <si>
    <t>additional costs</t>
  </si>
  <si>
    <t>koszty dodatkowe</t>
  </si>
  <si>
    <t>Current price per 100 units 
(in euros)</t>
  </si>
  <si>
    <t>Aktualna cena za 100 sztuk 
(w euro)</t>
  </si>
  <si>
    <t>New price per 100 units
(in euros)</t>
  </si>
  <si>
    <t>Nowa cena za 100 sztuk
(w euro)</t>
  </si>
  <si>
    <t xml:space="preserve">Description of the change </t>
  </si>
  <si>
    <t xml:space="preserve">Opis zmiany </t>
  </si>
  <si>
    <t>A detailed description of the situation before and after the change</t>
  </si>
  <si>
    <t>Szczegółowy opis sytuacji przed wprowadzeniem zmiany i po jej wprowadzeniu</t>
  </si>
  <si>
    <t>Detailed description of the reason for the change</t>
  </si>
  <si>
    <t>Szczegółowy opis przyczyny zmiany</t>
  </si>
  <si>
    <t>Ocena ryzyka/analiza ryzyka i ograniczanie ryzyka</t>
  </si>
  <si>
    <t>Szczegółowy opis</t>
  </si>
  <si>
    <t>Konieczne działania</t>
  </si>
  <si>
    <t>FMEA adaptation</t>
  </si>
  <si>
    <t>Adjustment to the production control plan</t>
  </si>
  <si>
    <t>Test plan adjustment</t>
  </si>
  <si>
    <t>Sampling (PPAP)/ Requalification</t>
  </si>
  <si>
    <t>Customer approval required</t>
  </si>
  <si>
    <t>Wymagana zgoda klienta</t>
  </si>
  <si>
    <t>Further comments</t>
  </si>
  <si>
    <t>Dodatkowe uwagi</t>
  </si>
  <si>
    <t>Decision on the amendment:</t>
  </si>
  <si>
    <t>Decyzja w sprawie poprawki:</t>
  </si>
  <si>
    <t>Approved</t>
  </si>
  <si>
    <t>Zatwierdzono</t>
  </si>
  <si>
    <t>Rejected</t>
  </si>
  <si>
    <t>Odrzucone</t>
  </si>
  <si>
    <t>Date</t>
  </si>
  <si>
    <t>Data</t>
  </si>
  <si>
    <t>Responsible person</t>
  </si>
  <si>
    <t>Osoba odpowiedzialna</t>
  </si>
  <si>
    <t>Department</t>
  </si>
  <si>
    <t>Wydział</t>
  </si>
  <si>
    <t>Signature</t>
  </si>
  <si>
    <t>Podpis</t>
  </si>
  <si>
    <t>Development</t>
  </si>
  <si>
    <t>Rozwój</t>
  </si>
  <si>
    <t>Technology</t>
  </si>
  <si>
    <t>Technologia</t>
  </si>
  <si>
    <t>Quality management</t>
  </si>
  <si>
    <t>Zarządzanie jakością</t>
  </si>
  <si>
    <t>Purchasing</t>
  </si>
  <si>
    <t>Zakupy</t>
  </si>
  <si>
    <t>First samples available (Date)</t>
  </si>
  <si>
    <t>Start of activities (Date)</t>
  </si>
  <si>
    <t>Planned (earliest) SOP (Date)</t>
  </si>
  <si>
    <t>geplanter (frühester) SOP (Datum)</t>
  </si>
  <si>
    <t>Erstmuster verfügbar (Datum)</t>
  </si>
  <si>
    <t>Beginn der Aktivitäten (Datum)</t>
  </si>
  <si>
    <t>Entscheidung</t>
  </si>
  <si>
    <t>Decyzja</t>
  </si>
  <si>
    <t>Planowana (najwcześniejsza) data rozpoczęcia (SOP)</t>
  </si>
  <si>
    <t>Geplante Änderungen in der Lieferkette müssen stets unter Berücksichtigung des tatsächlichen oder potenziellen Risikos für den Endkunden bewertet und abgesichert werden. Dies umfasst ausdrücklich auch Anpassungen bei Unterlieferanten, da diese direkten Einfluss auf die Qualität und Sicherheit der von Elektra gefertigten Produkte haben. Die Einreichung des Formulars stellt keine Genehmigung zur Umsetzung der beantragten Änderung dar. Eine Umsetzung darf erst nach schriftlicher Freigabe erfolgen.
Elektra behält sich vor, Kosten für Bearbeitung und Dokumentation in Rechnung zu stellen.</t>
  </si>
  <si>
    <t>Planned changes to the supply chain must always be assessed and safeguarded, taking into account the actual or potential risk to the end customer. This explicitly includes changes involving subcontractors, as these have a direct impact on the quality and safety of the products manufactured by Elektra. Submission of these forms does not constitute approval to implement the requested change. Implementation may only take place following written approval.
Elektra reserves the right to charge for processing and documentation costs.</t>
  </si>
  <si>
    <t>Planowane zmiany w łańcuchu dostaw należy zawsze poddać ocenie i zabezpieczyć, biorąc pod uwagę rzeczywiste lub potencjalne ryzyko dla klienta końcowego. Dotyczy to w szczególności zmian dotyczących podwykonawców, ponieważ mają one bezpośredni wpływ na jakość i bezpieczeństwo produktów wytwarzanych przez firmę Elektra. Złożenie niniejszych formularzy nie oznacza zgody na wprowadzenie wnioskowanej zmiany. Wdrożenie zmiany może nastąpić wyłącznie po uzyskaniu pisemnej zgody.
Firma Elektra zastrzega sobie prawo do naliczenia opłat za koszty związane z przetwarzaniem i dokumentacją.</t>
  </si>
  <si>
    <t>Ergänzungen oder Hinweise:</t>
  </si>
  <si>
    <t>Grund der Ablehnung:</t>
  </si>
  <si>
    <t>Additions or comments:</t>
  </si>
  <si>
    <t>Reason for rejection:</t>
  </si>
  <si>
    <t>Uzupełnienia lub uwagi:</t>
  </si>
  <si>
    <t>Powód odrzucenia:</t>
  </si>
  <si>
    <t>Werkzeugkosten
(in Euro)</t>
  </si>
  <si>
    <t>Tooling costs
(in euros)</t>
  </si>
  <si>
    <t>Koszty oprzyrządowania
(w euro)</t>
  </si>
  <si>
    <t>Pflichtfelder</t>
  </si>
  <si>
    <t>Mandatory Fields</t>
  </si>
  <si>
    <t>Pola obowiązkowe</t>
  </si>
  <si>
    <t>Anpassung FMEA</t>
  </si>
  <si>
    <t>Anpassung Produktionslenkungsplan</t>
  </si>
  <si>
    <t>Anpassung Prüfplan</t>
  </si>
  <si>
    <t>Anpassung Arbeitsunterlagen</t>
  </si>
  <si>
    <t>Worksheets adaptation</t>
  </si>
  <si>
    <t>Dostosowanie analizy FMEA</t>
  </si>
  <si>
    <t>Wniosek o zmianę</t>
  </si>
  <si>
    <t>Dane Elektra Sp. z o.o.</t>
  </si>
  <si>
    <t>Czy jest to część o krytycznym znaczeniu dla bezpieczeństwa (część typu D)?</t>
  </si>
  <si>
    <t>Numer wniosku o zmianę:</t>
  </si>
  <si>
    <t>Rodzaj wniosku o zmianę:</t>
  </si>
  <si>
    <t>Przeniesienie produkcji</t>
  </si>
  <si>
    <t>Rozpoczęcie działań (Data)</t>
  </si>
  <si>
    <t>Pierwsze próbki dostępne (Data)</t>
  </si>
  <si>
    <t>Od wnioskodawcy oczekuje się aktywnej analizy i oceny przewidywalnych oraz potencjalnych zagrożeń, a także proponowania środków zapobiegawczych.</t>
  </si>
  <si>
    <t>Aktualizacja planu kontroli produkcji</t>
  </si>
  <si>
    <t>Aktualizacja planu testów</t>
  </si>
  <si>
    <t>Pobieranie próbek (PPAP) / Rekwalifikacja</t>
  </si>
  <si>
    <t>Aktualizacja arkuszy roboczych</t>
  </si>
  <si>
    <t>Sprache wählen:</t>
  </si>
  <si>
    <t>Select your Language:</t>
  </si>
  <si>
    <t>Wybierz swój język:</t>
  </si>
  <si>
    <t>Wird die Informationssicherheit gemäß den geltenden Richtlinien berücksichtigt?</t>
  </si>
  <si>
    <t>Is information security being addressed in accordance with applicable guidelines?</t>
  </si>
  <si>
    <t>Czy kwestie bezpieczeństwa informacji są rozwiązywane zgodnie z obowiązującymi wytycznymi?</t>
  </si>
  <si>
    <t>ELS:810 01 58
EOT:4 830 06-01QS
PEL:810 01 21</t>
  </si>
  <si>
    <t>Rev.02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</si>
</sst>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8"/>
      <color theme="1"/>
      <name val="Aptos Narrow"/>
      <family val="2"/>
      <scheme val="minor"/>
    </font>
    <font>
      <sz val="6"/>
      <color theme="1"/>
      <name val="Aptos Narrow"/>
      <family val="2"/>
      <scheme val="minor"/>
    </font>
    <font>
      <sz val="6"/>
      <color theme="1"/>
      <name val="Univers"/>
      <family val="2"/>
    </font>
    <font>
      <sz val="7"/>
      <color theme="1"/>
      <name val="Univers"/>
      <family val="2"/>
    </font>
    <font>
      <sz val="8"/>
      <color theme="1"/>
      <name val="Univers"/>
      <family val="2"/>
    </font>
    <font>
      <b/>
      <sz val="11"/>
      <color theme="1"/>
      <name val="Univers"/>
      <family val="2"/>
    </font>
    <font>
      <b/>
      <sz val="8"/>
      <color theme="1"/>
      <name val="Univers"/>
      <family val="2"/>
    </font>
    <font>
      <b/>
      <sz val="12"/>
      <color theme="1"/>
      <name val="Univers"/>
      <family val="2"/>
    </font>
    <font>
      <sz val="7"/>
      <color theme="1"/>
      <name val="Wingdings 3"/>
      <family val="1"/>
      <charset val="2"/>
    </font>
    <font>
      <b/>
      <sz val="7"/>
      <color theme="1"/>
      <name val="Univers"/>
      <family val="2"/>
    </font>
    <font>
      <b/>
      <sz val="6"/>
      <color theme="1"/>
      <name val="Univers"/>
      <family val="2"/>
    </font>
    <font>
      <sz val="5"/>
      <color theme="1"/>
      <name val="Univers"/>
      <family val="2"/>
    </font>
    <font>
      <sz val="7"/>
      <name val="Univers"/>
      <family val="2"/>
    </font>
    <font>
      <sz val="7"/>
      <name val="Wingdings 3"/>
      <family val="1"/>
      <charset val="2"/>
    </font>
    <font>
      <b/>
      <sz val="7"/>
      <name val="Univers"/>
      <family val="2"/>
    </font>
    <font>
      <sz val="7"/>
      <name val="Aptos Narrow"/>
      <family val="2"/>
      <scheme val="minor"/>
    </font>
    <font>
      <b/>
      <sz val="6"/>
      <name val="Univers"/>
      <family val="2"/>
    </font>
    <font>
      <sz val="5"/>
      <name val="Univers"/>
      <family val="2"/>
    </font>
    <font>
      <sz val="11"/>
      <name val="Aptos Narrow"/>
      <family val="2"/>
      <scheme val="minor"/>
    </font>
    <font>
      <sz val="11"/>
      <name val="Univers"/>
      <family val="2"/>
    </font>
    <font>
      <sz val="11"/>
      <color theme="1"/>
      <name val="Univers"/>
      <family val="2"/>
    </font>
    <font>
      <sz val="12"/>
      <color theme="1"/>
      <name val="Univers"/>
      <family val="2"/>
    </font>
    <font>
      <sz val="10"/>
      <color theme="1"/>
      <name val="Univers"/>
      <family val="2"/>
    </font>
    <font>
      <b/>
      <sz val="12"/>
      <color theme="1"/>
      <name val="Aptos Narrow"/>
      <family val="2"/>
      <scheme val="minor"/>
    </font>
    <font>
      <sz val="12"/>
      <color theme="1"/>
      <name val="Aptos Narrow"/>
      <family val="2"/>
      <scheme val="minor"/>
    </font>
    <font>
      <b/>
      <sz val="10"/>
      <color theme="1"/>
      <name val="Univers"/>
      <family val="2"/>
    </font>
    <font>
      <b/>
      <sz val="72"/>
      <color theme="1"/>
      <name val="Univers"/>
      <family val="2"/>
    </font>
    <font>
      <b/>
      <sz val="10"/>
      <color theme="0"/>
      <name val="Univers"/>
      <family val="2"/>
    </font>
    <font>
      <i/>
      <sz val="10"/>
      <color theme="1"/>
      <name val="Univers"/>
      <family val="2"/>
    </font>
    <font>
      <b/>
      <sz val="14"/>
      <color theme="1"/>
      <name val="Aptos Narrow"/>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FF8F"/>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style="medium">
        <color indexed="64"/>
      </top>
      <bottom/>
      <diagonal/>
    </border>
    <border>
      <left style="thin">
        <color theme="0" tint="-0.14996795556505021"/>
      </left>
      <right/>
      <top/>
      <bottom style="thin">
        <color indexed="64"/>
      </bottom>
      <diagonal/>
    </border>
  </borders>
  <cellStyleXfs count="1">
    <xf numFmtId="0" fontId="0" fillId="0" borderId="0"/>
  </cellStyleXfs>
  <cellXfs count="263">
    <xf numFmtId="0" fontId="0" fillId="0" borderId="0" xfId="0"/>
    <xf numFmtId="0" fontId="0" fillId="0" borderId="0" xfId="0" applyAlignment="1">
      <alignment horizontal="center" vertical="center"/>
    </xf>
    <xf numFmtId="0" fontId="0" fillId="0" borderId="0" xfId="0" applyAlignment="1">
      <alignment wrapText="1"/>
    </xf>
    <xf numFmtId="0" fontId="0" fillId="8" borderId="0" xfId="0" applyFill="1" applyAlignment="1">
      <alignment horizontal="center" vertical="center"/>
    </xf>
    <xf numFmtId="0" fontId="0" fillId="8" borderId="0" xfId="0" applyFill="1" applyAlignment="1">
      <alignment wrapText="1"/>
    </xf>
    <xf numFmtId="49" fontId="0" fillId="0" borderId="0" xfId="0" applyNumberFormat="1"/>
    <xf numFmtId="0" fontId="0" fillId="0" borderId="0" xfId="0" applyAlignment="1">
      <alignment vertical="top" wrapText="1"/>
    </xf>
    <xf numFmtId="0" fontId="0" fillId="5" borderId="0" xfId="0" applyFill="1" applyAlignment="1">
      <alignment wrapText="1"/>
    </xf>
    <xf numFmtId="0" fontId="24" fillId="6" borderId="0" xfId="0" applyFont="1" applyFill="1" applyAlignment="1">
      <alignment horizontal="center" vertical="center" wrapText="1"/>
    </xf>
    <xf numFmtId="0" fontId="24" fillId="7" borderId="0" xfId="0" applyFont="1" applyFill="1" applyAlignment="1">
      <alignment horizontal="center" vertical="center" wrapText="1"/>
    </xf>
    <xf numFmtId="0" fontId="24" fillId="3" borderId="0" xfId="0" applyFont="1" applyFill="1" applyAlignment="1">
      <alignment horizontal="center" vertical="center" wrapText="1"/>
    </xf>
    <xf numFmtId="0" fontId="24" fillId="2" borderId="0" xfId="0" applyFont="1" applyFill="1" applyAlignment="1">
      <alignment horizontal="center" vertical="center" wrapText="1"/>
    </xf>
    <xf numFmtId="0" fontId="25" fillId="0" borderId="0" xfId="0" applyFont="1" applyAlignment="1">
      <alignment horizontal="center" vertical="center" wrapText="1"/>
    </xf>
    <xf numFmtId="0" fontId="0" fillId="4" borderId="0" xfId="0" applyFill="1" applyAlignment="1">
      <alignment horizontal="center" vertical="center"/>
    </xf>
    <xf numFmtId="0" fontId="0" fillId="4" borderId="0" xfId="0" applyFill="1" applyAlignment="1">
      <alignment wrapText="1"/>
    </xf>
    <xf numFmtId="0" fontId="0" fillId="4" borderId="0" xfId="0" applyFill="1"/>
    <xf numFmtId="49" fontId="0" fillId="4" borderId="0" xfId="0" applyNumberFormat="1" applyFill="1"/>
    <xf numFmtId="0" fontId="6" fillId="2" borderId="23" xfId="0" applyFont="1" applyFill="1" applyBorder="1" applyAlignment="1">
      <alignment vertical="center"/>
    </xf>
    <xf numFmtId="0" fontId="6" fillId="2" borderId="0" xfId="0" applyFont="1" applyFill="1" applyAlignment="1">
      <alignment vertical="center"/>
    </xf>
    <xf numFmtId="0" fontId="6" fillId="2" borderId="40" xfId="0" applyFont="1" applyFill="1" applyBorder="1" applyAlignment="1">
      <alignment vertical="center"/>
    </xf>
    <xf numFmtId="0" fontId="13" fillId="0" borderId="32" xfId="0" applyFont="1" applyBorder="1" applyAlignment="1">
      <alignment horizontal="center" vertical="center"/>
    </xf>
    <xf numFmtId="0" fontId="13" fillId="0" borderId="37" xfId="0" applyFont="1" applyBorder="1" applyAlignment="1">
      <alignment horizontal="center" vertical="center"/>
    </xf>
    <xf numFmtId="0" fontId="14" fillId="0" borderId="37" xfId="0" applyFont="1" applyBorder="1" applyAlignment="1">
      <alignment horizontal="center" vertical="center"/>
    </xf>
    <xf numFmtId="0" fontId="15" fillId="0" borderId="37" xfId="0" applyFont="1" applyBorder="1" applyAlignment="1">
      <alignment horizontal="center" vertical="center"/>
    </xf>
    <xf numFmtId="0" fontId="16" fillId="0" borderId="37" xfId="0" applyFont="1" applyBorder="1" applyAlignment="1">
      <alignment horizontal="center" vertical="center"/>
    </xf>
    <xf numFmtId="0" fontId="17" fillId="0" borderId="37" xfId="0" applyFont="1" applyBorder="1" applyAlignment="1">
      <alignment horizontal="center" vertical="center" wrapText="1"/>
    </xf>
    <xf numFmtId="0" fontId="18" fillId="0" borderId="37" xfId="0" applyFont="1" applyBorder="1" applyAlignment="1">
      <alignment horizontal="center" vertical="center"/>
    </xf>
    <xf numFmtId="0" fontId="18" fillId="0" borderId="33" xfId="0" applyFont="1" applyBorder="1" applyAlignment="1">
      <alignment horizontal="center" vertical="center"/>
    </xf>
    <xf numFmtId="0" fontId="13" fillId="0" borderId="31" xfId="0" applyFont="1" applyBorder="1" applyAlignment="1">
      <alignment horizontal="center" vertical="center"/>
    </xf>
    <xf numFmtId="0" fontId="18" fillId="0" borderId="28" xfId="0" applyFont="1" applyBorder="1" applyAlignment="1">
      <alignment horizontal="center" vertical="center"/>
    </xf>
    <xf numFmtId="0" fontId="19" fillId="0" borderId="27" xfId="0" applyFont="1" applyBorder="1"/>
    <xf numFmtId="0" fontId="19" fillId="0" borderId="3" xfId="0" applyFont="1" applyBorder="1"/>
    <xf numFmtId="0" fontId="20" fillId="0" borderId="3" xfId="0" applyFont="1" applyBorder="1" applyAlignment="1">
      <alignment vertical="center"/>
    </xf>
    <xf numFmtId="0" fontId="15" fillId="0" borderId="3" xfId="0" applyFont="1" applyBorder="1" applyAlignment="1">
      <alignment vertical="center"/>
    </xf>
    <xf numFmtId="0" fontId="16" fillId="0" borderId="3" xfId="0" applyFont="1" applyBorder="1" applyAlignment="1">
      <alignment vertical="center"/>
    </xf>
    <xf numFmtId="0" fontId="14" fillId="0" borderId="3" xfId="0" applyFont="1" applyBorder="1" applyAlignment="1">
      <alignment vertical="center"/>
    </xf>
    <xf numFmtId="0" fontId="17" fillId="0" borderId="3" xfId="0" applyFont="1" applyBorder="1" applyAlignment="1">
      <alignment vertical="center" wrapText="1"/>
    </xf>
    <xf numFmtId="0" fontId="13" fillId="0" borderId="3" xfId="0" applyFont="1" applyBorder="1" applyAlignment="1">
      <alignment vertical="center" wrapText="1"/>
    </xf>
    <xf numFmtId="0" fontId="20" fillId="0" borderId="3" xfId="0" applyFont="1" applyBorder="1"/>
    <xf numFmtId="0" fontId="20" fillId="0" borderId="30" xfId="0" applyFont="1" applyBorder="1"/>
    <xf numFmtId="0" fontId="7" fillId="0" borderId="31" xfId="0" applyFont="1" applyBorder="1" applyAlignment="1">
      <alignment horizontal="center" vertical="center"/>
    </xf>
    <xf numFmtId="0" fontId="7" fillId="0" borderId="0" xfId="0" applyFont="1" applyAlignment="1">
      <alignment horizontal="center" vertical="center"/>
    </xf>
    <xf numFmtId="0" fontId="7" fillId="0" borderId="28" xfId="0" applyFont="1" applyBorder="1" applyAlignment="1">
      <alignment horizontal="center" vertical="center"/>
    </xf>
    <xf numFmtId="0" fontId="11" fillId="0" borderId="0" xfId="0" applyFont="1" applyAlignment="1">
      <alignment horizontal="left" vertical="center"/>
    </xf>
    <xf numFmtId="0" fontId="3" fillId="0" borderId="0" xfId="0" applyFont="1" applyAlignment="1">
      <alignment vertical="center"/>
    </xf>
    <xf numFmtId="0" fontId="5" fillId="0" borderId="0" xfId="0" applyFont="1" applyAlignment="1">
      <alignment vertical="center"/>
    </xf>
    <xf numFmtId="0" fontId="7" fillId="0" borderId="0" xfId="0" applyFont="1" applyAlignment="1">
      <alignment vertical="center" wrapText="1"/>
    </xf>
    <xf numFmtId="0" fontId="22" fillId="0" borderId="0" xfId="0" applyFont="1" applyAlignment="1">
      <alignment vertical="center" wrapText="1"/>
    </xf>
    <xf numFmtId="0" fontId="11" fillId="0" borderId="0" xfId="0" applyFont="1" applyAlignment="1">
      <alignment vertical="center"/>
    </xf>
    <xf numFmtId="0" fontId="5" fillId="0" borderId="0" xfId="0" applyFont="1" applyAlignment="1">
      <alignment horizontal="left"/>
    </xf>
    <xf numFmtId="0" fontId="5" fillId="0" borderId="31" xfId="0" applyFont="1" applyBorder="1"/>
    <xf numFmtId="0" fontId="5" fillId="0" borderId="0" xfId="0" applyFont="1"/>
    <xf numFmtId="0" fontId="5" fillId="0" borderId="28" xfId="0" applyFont="1" applyBorder="1"/>
    <xf numFmtId="0" fontId="7" fillId="0" borderId="0" xfId="0" applyFont="1" applyAlignment="1">
      <alignment vertical="center"/>
    </xf>
    <xf numFmtId="0" fontId="11" fillId="0" borderId="0" xfId="0" applyFont="1" applyAlignment="1">
      <alignment horizontal="left" vertical="center" wrapText="1"/>
    </xf>
    <xf numFmtId="0" fontId="11" fillId="0" borderId="0" xfId="0" applyFont="1" applyAlignment="1">
      <alignment vertical="center" wrapText="1"/>
    </xf>
    <xf numFmtId="0" fontId="5" fillId="0" borderId="0" xfId="0" applyFont="1" applyAlignment="1">
      <alignment vertical="center" wrapText="1"/>
    </xf>
    <xf numFmtId="0" fontId="3" fillId="0" borderId="0" xfId="0" applyFont="1" applyAlignment="1">
      <alignment vertical="center" wrapText="1"/>
    </xf>
    <xf numFmtId="0" fontId="11" fillId="0" borderId="0" xfId="0" applyFont="1" applyAlignment="1">
      <alignment horizontal="center" vertical="center" wrapText="1"/>
    </xf>
    <xf numFmtId="0" fontId="1" fillId="0" borderId="31" xfId="0" applyFont="1" applyBorder="1"/>
    <xf numFmtId="0" fontId="1" fillId="0" borderId="0" xfId="0" applyFont="1"/>
    <xf numFmtId="0" fontId="2" fillId="0" borderId="0" xfId="0" applyFont="1"/>
    <xf numFmtId="0" fontId="1" fillId="0" borderId="28" xfId="0" applyFont="1" applyBorder="1"/>
    <xf numFmtId="0" fontId="27" fillId="0" borderId="0" xfId="0" applyFont="1" applyAlignment="1">
      <alignment vertical="center"/>
    </xf>
    <xf numFmtId="0" fontId="23" fillId="9" borderId="48" xfId="0" applyFont="1" applyFill="1" applyBorder="1"/>
    <xf numFmtId="0" fontId="23" fillId="0" borderId="31" xfId="0" applyFont="1" applyBorder="1"/>
    <xf numFmtId="0" fontId="23" fillId="0" borderId="0" xfId="0" applyFont="1"/>
    <xf numFmtId="0" fontId="23" fillId="0" borderId="0" xfId="0" applyFont="1" applyAlignment="1">
      <alignment horizontal="center"/>
    </xf>
    <xf numFmtId="0" fontId="23" fillId="0" borderId="28" xfId="0" applyFont="1" applyBorder="1"/>
    <xf numFmtId="0" fontId="26" fillId="0" borderId="0" xfId="0" applyFont="1" applyAlignment="1">
      <alignment vertical="center"/>
    </xf>
    <xf numFmtId="0" fontId="0" fillId="0" borderId="31" xfId="0" applyBorder="1"/>
    <xf numFmtId="0" fontId="12" fillId="0" borderId="0" xfId="0" applyFont="1" applyAlignment="1">
      <alignment horizontal="center" vertical="center" wrapText="1"/>
    </xf>
    <xf numFmtId="0" fontId="3" fillId="0" borderId="0" xfId="0" applyFont="1" applyAlignment="1">
      <alignment horizontal="center"/>
    </xf>
    <xf numFmtId="0" fontId="0" fillId="0" borderId="28" xfId="0" applyBorder="1"/>
    <xf numFmtId="0" fontId="21" fillId="0" borderId="31" xfId="0" applyFont="1" applyBorder="1"/>
    <xf numFmtId="0" fontId="21" fillId="0" borderId="0" xfId="0" applyFont="1"/>
    <xf numFmtId="0" fontId="21" fillId="0" borderId="28" xfId="0" applyFont="1" applyBorder="1"/>
    <xf numFmtId="0" fontId="0" fillId="0" borderId="34" xfId="0" applyBorder="1"/>
    <xf numFmtId="0" fontId="0" fillId="0" borderId="35" xfId="0" applyBorder="1"/>
    <xf numFmtId="0" fontId="2" fillId="0" borderId="35" xfId="0" applyFont="1" applyBorder="1"/>
    <xf numFmtId="0" fontId="2" fillId="0" borderId="35" xfId="0" applyFont="1" applyBorder="1" applyAlignment="1">
      <alignment horizontal="left"/>
    </xf>
    <xf numFmtId="0" fontId="5" fillId="0" borderId="35" xfId="0" applyFont="1" applyBorder="1" applyAlignment="1">
      <alignment vertical="center"/>
    </xf>
    <xf numFmtId="0" fontId="0" fillId="0" borderId="36" xfId="0" applyBorder="1"/>
    <xf numFmtId="49" fontId="11" fillId="0" borderId="0" xfId="0" applyNumberFormat="1" applyFont="1" applyAlignment="1">
      <alignment vertical="center"/>
    </xf>
    <xf numFmtId="0" fontId="0" fillId="0" borderId="0" xfId="0" applyProtection="1">
      <protection locked="0"/>
    </xf>
    <xf numFmtId="0" fontId="11" fillId="0" borderId="0" xfId="0" applyFont="1" applyAlignment="1" applyProtection="1">
      <alignment vertical="center" wrapText="1"/>
      <protection locked="0"/>
    </xf>
    <xf numFmtId="0" fontId="3" fillId="0" borderId="0" xfId="0" applyFont="1" applyAlignment="1">
      <alignment horizontal="left" vertical="center"/>
    </xf>
    <xf numFmtId="0" fontId="6" fillId="2" borderId="24" xfId="0" applyFont="1" applyFill="1" applyBorder="1" applyAlignment="1">
      <alignment vertical="center"/>
    </xf>
    <xf numFmtId="0" fontId="0" fillId="0" borderId="22" xfId="0" applyBorder="1"/>
    <xf numFmtId="0" fontId="5" fillId="0" borderId="23" xfId="0" applyFont="1" applyBorder="1"/>
    <xf numFmtId="0" fontId="12" fillId="0" borderId="23" xfId="0" applyFont="1" applyBorder="1" applyAlignment="1">
      <alignment horizontal="center" vertical="center" wrapText="1"/>
    </xf>
    <xf numFmtId="0" fontId="3" fillId="0" borderId="23" xfId="0" applyFont="1" applyBorder="1" applyAlignment="1">
      <alignment horizontal="center"/>
    </xf>
    <xf numFmtId="0" fontId="0" fillId="0" borderId="26" xfId="0" applyBorder="1"/>
    <xf numFmtId="0" fontId="29" fillId="0" borderId="0" xfId="0" applyFont="1" applyAlignment="1">
      <alignment vertical="top"/>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11" fillId="0" borderId="35" xfId="0" applyFont="1" applyBorder="1" applyAlignment="1">
      <alignment horizontal="left" vertical="center"/>
    </xf>
    <xf numFmtId="0" fontId="27" fillId="0" borderId="35" xfId="0" applyFont="1" applyBorder="1" applyAlignment="1">
      <alignment vertical="center"/>
    </xf>
    <xf numFmtId="0" fontId="7" fillId="0" borderId="36" xfId="0" applyFont="1" applyBorder="1" applyAlignment="1">
      <alignment horizontal="center" vertical="center"/>
    </xf>
    <xf numFmtId="0" fontId="6" fillId="0" borderId="45"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4" fillId="0" borderId="0" xfId="0" applyFont="1" applyAlignment="1">
      <alignment vertical="center" wrapText="1"/>
    </xf>
    <xf numFmtId="0" fontId="22" fillId="0" borderId="0" xfId="0" applyFont="1" applyAlignment="1" applyProtection="1">
      <alignment vertical="center" wrapText="1"/>
      <protection locked="0"/>
    </xf>
    <xf numFmtId="0" fontId="4" fillId="0" borderId="0" xfId="0" applyFont="1" applyAlignment="1">
      <alignment vertical="center"/>
    </xf>
    <xf numFmtId="0" fontId="28" fillId="9" borderId="49" xfId="0" applyFont="1" applyFill="1" applyBorder="1" applyAlignment="1">
      <alignment vertical="center"/>
    </xf>
    <xf numFmtId="0" fontId="28" fillId="9" borderId="50" xfId="0" applyFont="1" applyFill="1" applyBorder="1" applyAlignment="1">
      <alignment vertical="center"/>
    </xf>
    <xf numFmtId="0" fontId="6" fillId="0" borderId="45" xfId="0" applyFont="1" applyBorder="1" applyAlignment="1">
      <alignment vertical="center"/>
    </xf>
    <xf numFmtId="0" fontId="6" fillId="0" borderId="51" xfId="0" applyFont="1" applyBorder="1" applyAlignment="1">
      <alignment horizontal="center" vertical="center"/>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31" xfId="0" applyFont="1" applyBorder="1" applyAlignment="1">
      <alignment horizontal="left" vertical="center" wrapText="1"/>
    </xf>
    <xf numFmtId="0" fontId="12" fillId="0" borderId="0" xfId="0" applyFont="1" applyAlignment="1">
      <alignment horizontal="left" vertical="center" wrapText="1"/>
    </xf>
    <xf numFmtId="0" fontId="12" fillId="0" borderId="27" xfId="0" applyFont="1" applyBorder="1" applyAlignment="1">
      <alignment horizontal="left" vertical="center" wrapText="1"/>
    </xf>
    <xf numFmtId="0" fontId="12" fillId="0" borderId="3" xfId="0" applyFont="1" applyBorder="1" applyAlignment="1">
      <alignment horizontal="left" vertical="center" wrapText="1"/>
    </xf>
    <xf numFmtId="0" fontId="12" fillId="0" borderId="60" xfId="0" applyFont="1" applyBorder="1" applyAlignment="1">
      <alignment horizontal="center" vertical="center"/>
    </xf>
    <xf numFmtId="0" fontId="12" fillId="0" borderId="24" xfId="0" applyFont="1" applyBorder="1" applyAlignment="1">
      <alignment horizontal="center" vertical="center"/>
    </xf>
    <xf numFmtId="0" fontId="12" fillId="0" borderId="55" xfId="0" applyFont="1" applyBorder="1" applyAlignment="1">
      <alignment horizontal="center" vertical="center"/>
    </xf>
    <xf numFmtId="0" fontId="12" fillId="0" borderId="40" xfId="0" applyFont="1" applyBorder="1" applyAlignment="1">
      <alignment horizontal="center" vertical="center"/>
    </xf>
    <xf numFmtId="0" fontId="12" fillId="0" borderId="61" xfId="0" applyFont="1" applyBorder="1" applyAlignment="1">
      <alignment horizontal="center" vertical="center"/>
    </xf>
    <xf numFmtId="0" fontId="12" fillId="0" borderId="4" xfId="0" applyFont="1" applyBorder="1" applyAlignment="1">
      <alignment horizontal="center" vertical="center"/>
    </xf>
    <xf numFmtId="0" fontId="8" fillId="0" borderId="25" xfId="0" applyFont="1" applyBorder="1" applyAlignment="1">
      <alignment horizontal="center" vertical="center"/>
    </xf>
    <xf numFmtId="0" fontId="8" fillId="0" borderId="23" xfId="0" applyFont="1" applyBorder="1" applyAlignment="1">
      <alignment horizontal="center" vertical="center"/>
    </xf>
    <xf numFmtId="0" fontId="8" fillId="0" borderId="26"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28" xfId="0" applyFont="1" applyBorder="1" applyAlignment="1">
      <alignment horizontal="center" vertical="center"/>
    </xf>
    <xf numFmtId="0" fontId="8" fillId="0" borderId="41" xfId="0" applyFont="1" applyBorder="1" applyAlignment="1">
      <alignment horizontal="center" vertical="center"/>
    </xf>
    <xf numFmtId="0" fontId="8" fillId="0" borderId="3" xfId="0" applyFont="1" applyBorder="1" applyAlignment="1">
      <alignment horizontal="center" vertical="center"/>
    </xf>
    <xf numFmtId="0" fontId="8" fillId="0" borderId="30" xfId="0" applyFont="1" applyBorder="1" applyAlignment="1">
      <alignment horizontal="center" vertical="center"/>
    </xf>
    <xf numFmtId="0" fontId="11" fillId="0" borderId="37" xfId="0" applyFont="1" applyBorder="1" applyAlignment="1">
      <alignment horizontal="left" vertical="center" wrapText="1"/>
    </xf>
    <xf numFmtId="0" fontId="11" fillId="0" borderId="39"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2" fillId="0" borderId="0" xfId="0" applyFont="1" applyAlignment="1">
      <alignment horizontal="center" vertical="center"/>
    </xf>
    <xf numFmtId="0" fontId="12" fillId="0" borderId="3" xfId="0" applyFont="1" applyBorder="1" applyAlignment="1">
      <alignment horizontal="center" vertical="center"/>
    </xf>
    <xf numFmtId="0" fontId="25" fillId="3" borderId="22"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3" borderId="31"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28" xfId="0" applyFont="1" applyFill="1" applyBorder="1" applyAlignment="1">
      <alignment horizontal="center" vertical="center" wrapText="1"/>
    </xf>
    <xf numFmtId="0" fontId="25" fillId="3" borderId="34" xfId="0" applyFont="1" applyFill="1" applyBorder="1" applyAlignment="1">
      <alignment horizontal="center" vertical="center" wrapText="1"/>
    </xf>
    <xf numFmtId="0" fontId="25" fillId="3" borderId="35" xfId="0" applyFont="1" applyFill="1" applyBorder="1" applyAlignment="1">
      <alignment horizontal="center" vertical="center" wrapText="1"/>
    </xf>
    <xf numFmtId="0" fontId="25" fillId="3" borderId="36" xfId="0" applyFont="1" applyFill="1" applyBorder="1" applyAlignment="1">
      <alignment horizontal="center" vertical="center" wrapText="1"/>
    </xf>
    <xf numFmtId="0" fontId="3" fillId="0" borderId="38" xfId="0" applyFont="1" applyBorder="1" applyAlignment="1">
      <alignment horizontal="left" vertical="center"/>
    </xf>
    <xf numFmtId="0" fontId="3" fillId="0" borderId="37" xfId="0" applyFont="1" applyBorder="1" applyAlignment="1">
      <alignment horizontal="left" vertical="center"/>
    </xf>
    <xf numFmtId="0" fontId="3" fillId="0" borderId="39" xfId="0" applyFont="1" applyBorder="1" applyAlignment="1">
      <alignment horizontal="lef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40" xfId="0" applyFont="1" applyBorder="1" applyAlignment="1">
      <alignment horizontal="left" vertical="center"/>
    </xf>
    <xf numFmtId="0" fontId="3" fillId="0" borderId="2"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40" xfId="0" applyFont="1" applyBorder="1" applyAlignment="1" applyProtection="1">
      <alignment horizontal="left" vertical="top"/>
      <protection locked="0"/>
    </xf>
    <xf numFmtId="0" fontId="3" fillId="0" borderId="41" xfId="0" applyFont="1" applyBorder="1" applyAlignment="1" applyProtection="1">
      <alignment horizontal="left" vertical="top"/>
      <protection locked="0"/>
    </xf>
    <xf numFmtId="0" fontId="3" fillId="0" borderId="3" xfId="0" applyFont="1" applyBorder="1" applyAlignment="1" applyProtection="1">
      <alignment horizontal="left" vertical="top"/>
      <protection locked="0"/>
    </xf>
    <xf numFmtId="0" fontId="3" fillId="0" borderId="4" xfId="0" applyFont="1" applyBorder="1" applyAlignment="1" applyProtection="1">
      <alignment horizontal="left" vertical="top"/>
      <protection locked="0"/>
    </xf>
    <xf numFmtId="0" fontId="6" fillId="2" borderId="23" xfId="0" applyFont="1" applyFill="1" applyBorder="1" applyAlignment="1">
      <alignment horizontal="center" vertical="center"/>
    </xf>
    <xf numFmtId="0" fontId="6" fillId="2" borderId="0" xfId="0" applyFont="1" applyFill="1" applyAlignment="1">
      <alignment horizontal="center" vertical="center"/>
    </xf>
    <xf numFmtId="0" fontId="30"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xf>
    <xf numFmtId="0" fontId="4" fillId="0" borderId="1" xfId="0" applyFont="1" applyBorder="1" applyAlignment="1">
      <alignment horizontal="left" vertical="center" wrapText="1"/>
    </xf>
    <xf numFmtId="0" fontId="22" fillId="0" borderId="1" xfId="0" applyFont="1" applyBorder="1" applyAlignment="1" applyProtection="1">
      <alignment horizontal="center" vertical="center" wrapText="1"/>
      <protection locked="0"/>
    </xf>
    <xf numFmtId="0" fontId="7" fillId="0" borderId="0" xfId="0" applyFont="1" applyAlignment="1">
      <alignment horizontal="center" vertical="center"/>
    </xf>
    <xf numFmtId="0" fontId="12" fillId="0" borderId="1" xfId="0" applyFont="1" applyBorder="1" applyAlignment="1">
      <alignment horizontal="center" vertical="center" wrapText="1"/>
    </xf>
    <xf numFmtId="0" fontId="5" fillId="0" borderId="1"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0" fontId="3" fillId="0" borderId="0" xfId="0" applyFont="1" applyAlignment="1">
      <alignment horizontal="left" vertical="center" wrapText="1"/>
    </xf>
    <xf numFmtId="0" fontId="5" fillId="0" borderId="0" xfId="0" applyFont="1" applyAlignment="1">
      <alignment horizontal="center" vertical="center"/>
    </xf>
    <xf numFmtId="0" fontId="5" fillId="0" borderId="52" xfId="0" applyFont="1" applyBorder="1" applyAlignment="1" applyProtection="1">
      <alignment horizontal="left" vertical="top"/>
      <protection locked="0"/>
    </xf>
    <xf numFmtId="0" fontId="5" fillId="0" borderId="53" xfId="0" applyFont="1" applyBorder="1" applyAlignment="1" applyProtection="1">
      <alignment horizontal="left" vertical="top"/>
      <protection locked="0"/>
    </xf>
    <xf numFmtId="0" fontId="5" fillId="0" borderId="54" xfId="0" applyFont="1" applyBorder="1" applyAlignment="1" applyProtection="1">
      <alignment horizontal="left" vertical="top"/>
      <protection locked="0"/>
    </xf>
    <xf numFmtId="0" fontId="5" fillId="0" borderId="55" xfId="0" applyFont="1" applyBorder="1" applyAlignment="1" applyProtection="1">
      <alignment horizontal="left" vertical="top"/>
      <protection locked="0"/>
    </xf>
    <xf numFmtId="0" fontId="5" fillId="0" borderId="0" xfId="0" applyFont="1" applyAlignment="1" applyProtection="1">
      <alignment horizontal="left" vertical="top"/>
      <protection locked="0"/>
    </xf>
    <xf numFmtId="0" fontId="5" fillId="0" borderId="56" xfId="0" applyFont="1" applyBorder="1" applyAlignment="1" applyProtection="1">
      <alignment horizontal="left" vertical="top"/>
      <protection locked="0"/>
    </xf>
    <xf numFmtId="0" fontId="5" fillId="0" borderId="57" xfId="0" applyFont="1" applyBorder="1" applyAlignment="1" applyProtection="1">
      <alignment horizontal="left" vertical="top"/>
      <protection locked="0"/>
    </xf>
    <xf numFmtId="0" fontId="5" fillId="0" borderId="58" xfId="0" applyFont="1" applyBorder="1" applyAlignment="1" applyProtection="1">
      <alignment horizontal="left" vertical="top"/>
      <protection locked="0"/>
    </xf>
    <xf numFmtId="0" fontId="5" fillId="0" borderId="59" xfId="0" applyFont="1" applyBorder="1" applyAlignment="1" applyProtection="1">
      <alignment horizontal="left" vertical="top"/>
      <protection locked="0"/>
    </xf>
    <xf numFmtId="0" fontId="11" fillId="0" borderId="38" xfId="0" applyFont="1" applyBorder="1" applyAlignment="1">
      <alignment horizontal="left" vertical="center" wrapText="1"/>
    </xf>
    <xf numFmtId="0" fontId="11" fillId="0" borderId="41" xfId="0" applyFont="1" applyBorder="1" applyAlignment="1">
      <alignment horizontal="left" vertical="center" wrapText="1"/>
    </xf>
    <xf numFmtId="0" fontId="11" fillId="0" borderId="3" xfId="0" applyFont="1" applyBorder="1" applyAlignment="1">
      <alignment horizontal="lef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11" fillId="0" borderId="0" xfId="0" applyFont="1" applyAlignment="1">
      <alignment horizontal="left"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xf>
    <xf numFmtId="0" fontId="3" fillId="0" borderId="38" xfId="0" applyFont="1" applyBorder="1" applyAlignment="1">
      <alignment horizontal="left" vertical="center" wrapText="1"/>
    </xf>
    <xf numFmtId="0" fontId="3" fillId="0" borderId="42" xfId="0" applyFont="1" applyBorder="1" applyAlignment="1">
      <alignment horizontal="left" vertical="center"/>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7" fillId="2" borderId="4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2" fillId="0" borderId="1" xfId="0" applyFont="1" applyBorder="1" applyAlignment="1">
      <alignment horizontal="left"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5" fillId="0" borderId="0" xfId="0" applyFont="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3"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pplyAlignment="1">
      <alignment horizontal="center" vertical="center"/>
    </xf>
    <xf numFmtId="14" fontId="5" fillId="0" borderId="0" xfId="0" applyNumberFormat="1" applyFont="1" applyAlignment="1" applyProtection="1">
      <alignment horizontal="center" vertical="center"/>
      <protection locked="0"/>
    </xf>
    <xf numFmtId="16" fontId="7" fillId="0" borderId="0" xfId="0" applyNumberFormat="1" applyFont="1" applyAlignment="1">
      <alignment horizontal="center" vertical="center"/>
    </xf>
    <xf numFmtId="0" fontId="5" fillId="0" borderId="52" xfId="0" applyFont="1" applyBorder="1" applyAlignment="1" applyProtection="1">
      <alignment horizontal="left" vertical="top" wrapText="1"/>
      <protection locked="0"/>
    </xf>
    <xf numFmtId="0" fontId="5" fillId="0" borderId="53" xfId="0" applyFont="1" applyBorder="1" applyAlignment="1" applyProtection="1">
      <alignment horizontal="left" vertical="top" wrapText="1"/>
      <protection locked="0"/>
    </xf>
    <xf numFmtId="0" fontId="5" fillId="0" borderId="54"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57" xfId="0" applyFont="1" applyBorder="1" applyAlignment="1" applyProtection="1">
      <alignment horizontal="left" vertical="top" wrapText="1"/>
      <protection locked="0"/>
    </xf>
    <xf numFmtId="0" fontId="5" fillId="0" borderId="58"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2" fillId="0" borderId="0" xfId="0" applyFont="1" applyAlignment="1">
      <alignment horizontal="left" vertical="top" wrapText="1"/>
    </xf>
    <xf numFmtId="0" fontId="4" fillId="4" borderId="23"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7" fillId="4" borderId="22" xfId="0" applyFont="1" applyFill="1" applyBorder="1" applyAlignment="1">
      <alignment horizontal="left" vertical="center"/>
    </xf>
    <xf numFmtId="0" fontId="7" fillId="4" borderId="23" xfId="0" applyFont="1" applyFill="1" applyBorder="1" applyAlignment="1">
      <alignment horizontal="left" vertical="center"/>
    </xf>
    <xf numFmtId="0" fontId="7" fillId="4" borderId="34" xfId="0" applyFont="1" applyFill="1" applyBorder="1" applyAlignment="1">
      <alignment horizontal="left" vertical="center"/>
    </xf>
    <xf numFmtId="0" fontId="7" fillId="4" borderId="35" xfId="0" applyFont="1" applyFill="1" applyBorder="1" applyAlignment="1">
      <alignment horizontal="left" vertical="center"/>
    </xf>
    <xf numFmtId="0" fontId="28" fillId="9" borderId="49" xfId="0" applyFont="1" applyFill="1" applyBorder="1" applyAlignment="1">
      <alignment horizontal="left" vertical="center"/>
    </xf>
    <xf numFmtId="0" fontId="10" fillId="0" borderId="9" xfId="0" applyFont="1" applyBorder="1" applyAlignment="1">
      <alignment horizontal="center" vertical="center"/>
    </xf>
    <xf numFmtId="0" fontId="26" fillId="0" borderId="0" xfId="0" applyFont="1" applyAlignment="1">
      <alignment horizontal="left"/>
    </xf>
    <xf numFmtId="0" fontId="26" fillId="0" borderId="0" xfId="0" applyFont="1" applyAlignment="1">
      <alignment horizontal="left"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Standard" xfId="0" builtinId="0"/>
  </cellStyles>
  <dxfs count="8">
    <dxf>
      <fill>
        <patternFill>
          <bgColor rgb="FFFFFF8F"/>
        </patternFill>
      </fill>
    </dxf>
    <dxf>
      <fill>
        <patternFill>
          <bgColor rgb="FFFFFF8F"/>
        </patternFill>
      </fill>
    </dxf>
    <dxf>
      <fill>
        <patternFill patternType="none">
          <bgColor auto="1"/>
        </patternFill>
      </fill>
    </dxf>
    <dxf>
      <fill>
        <patternFill>
          <bgColor rgb="FFFFFF8F"/>
        </patternFill>
      </fill>
    </dxf>
    <dxf>
      <font>
        <color auto="1"/>
      </font>
      <fill>
        <patternFill>
          <bgColor rgb="FFFFFF8F"/>
        </patternFill>
      </fill>
    </dxf>
    <dxf>
      <font>
        <color auto="1"/>
      </font>
      <fill>
        <patternFill>
          <bgColor rgb="FFFFFF8F"/>
        </patternFill>
      </fill>
    </dxf>
    <dxf>
      <fill>
        <patternFill>
          <bgColor rgb="FFFFFF8F"/>
        </patternFill>
      </fill>
    </dxf>
    <dxf>
      <fill>
        <patternFill>
          <bgColor rgb="FFFFFF8F"/>
        </patternFill>
      </fill>
    </dxf>
  </dxfs>
  <tableStyles count="0" defaultTableStyle="TableStyleMedium2" defaultPivotStyle="PivotStyleLight16"/>
  <colors>
    <mruColors>
      <color rgb="FFFFFF58"/>
      <color rgb="FFFFF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ctrlProps/ctrlProp1.xml><?xml version="1.0" encoding="utf-8"?>
<formControlPr xmlns="http://schemas.microsoft.com/office/spreadsheetml/2009/9/main" objectType="Drop" dropStyle="combo" dx="26" fmlaLink="Language!$B$2" fmlaRange="Language!$C$3:$C$5" noThreeD="1" sel="1"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BK$34" lockText="1" noThreeD="1"/>
</file>

<file path=xl/ctrlProps/ctrlProp13.xml><?xml version="1.0" encoding="utf-8"?>
<formControlPr xmlns="http://schemas.microsoft.com/office/spreadsheetml/2009/9/main" objectType="CheckBox" fmlaLink="$BK$36"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BK$38"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Drop" dropStyle="combo" dx="26" fmlaLink="Language!$I$37" fmlaRange="Language!$I$58:$I$59" noThreeD="1" sel="1" val="0"/>
</file>

<file path=xl/ctrlProps/ctrlProp25.xml><?xml version="1.0" encoding="utf-8"?>
<formControlPr xmlns="http://schemas.microsoft.com/office/spreadsheetml/2009/9/main" objectType="Drop" dropStyle="combo" dx="26" fmlaLink="Language!$I$18" fmlaRange="Language!$I$58:$I$59" noThreeD="1" sel="1" val="0"/>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BK$32"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58</xdr:col>
          <xdr:colOff>129540</xdr:colOff>
          <xdr:row>6</xdr:row>
          <xdr:rowOff>7620</xdr:rowOff>
        </xdr:from>
        <xdr:to>
          <xdr:col>61</xdr:col>
          <xdr:colOff>171450</xdr:colOff>
          <xdr:row>7</xdr:row>
          <xdr:rowOff>95250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129540</xdr:colOff>
          <xdr:row>2</xdr:row>
          <xdr:rowOff>0</xdr:rowOff>
        </xdr:from>
        <xdr:to>
          <xdr:col>32</xdr:col>
          <xdr:colOff>0</xdr:colOff>
          <xdr:row>4</xdr:row>
          <xdr:rowOff>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30</xdr:row>
          <xdr:rowOff>53340</xdr:rowOff>
        </xdr:from>
        <xdr:to>
          <xdr:col>18</xdr:col>
          <xdr:colOff>0</xdr:colOff>
          <xdr:row>33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32</xdr:row>
          <xdr:rowOff>99060</xdr:rowOff>
        </xdr:from>
        <xdr:to>
          <xdr:col>18</xdr:col>
          <xdr:colOff>0</xdr:colOff>
          <xdr:row>35</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34</xdr:row>
          <xdr:rowOff>99060</xdr:rowOff>
        </xdr:from>
        <xdr:to>
          <xdr:col>18</xdr:col>
          <xdr:colOff>0</xdr:colOff>
          <xdr:row>37</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36</xdr:row>
          <xdr:rowOff>99060</xdr:rowOff>
        </xdr:from>
        <xdr:to>
          <xdr:col>18</xdr:col>
          <xdr:colOff>0</xdr:colOff>
          <xdr:row>39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38</xdr:row>
          <xdr:rowOff>99060</xdr:rowOff>
        </xdr:from>
        <xdr:to>
          <xdr:col>18</xdr:col>
          <xdr:colOff>0</xdr:colOff>
          <xdr:row>41</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30</xdr:row>
          <xdr:rowOff>60960</xdr:rowOff>
        </xdr:from>
        <xdr:to>
          <xdr:col>34</xdr:col>
          <xdr:colOff>0</xdr:colOff>
          <xdr:row>33</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32</xdr:row>
          <xdr:rowOff>99060</xdr:rowOff>
        </xdr:from>
        <xdr:to>
          <xdr:col>34</xdr:col>
          <xdr:colOff>0</xdr:colOff>
          <xdr:row>35</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34</xdr:row>
          <xdr:rowOff>99060</xdr:rowOff>
        </xdr:from>
        <xdr:to>
          <xdr:col>34</xdr:col>
          <xdr:colOff>0</xdr:colOff>
          <xdr:row>37</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36</xdr:row>
          <xdr:rowOff>99060</xdr:rowOff>
        </xdr:from>
        <xdr:to>
          <xdr:col>34</xdr:col>
          <xdr:colOff>0</xdr:colOff>
          <xdr:row>39</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38</xdr:row>
          <xdr:rowOff>99060</xdr:rowOff>
        </xdr:from>
        <xdr:to>
          <xdr:col>34</xdr:col>
          <xdr:colOff>0</xdr:colOff>
          <xdr:row>41</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40</xdr:row>
          <xdr:rowOff>99060</xdr:rowOff>
        </xdr:from>
        <xdr:to>
          <xdr:col>34</xdr:col>
          <xdr:colOff>0</xdr:colOff>
          <xdr:row>43</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30</xdr:row>
          <xdr:rowOff>60960</xdr:rowOff>
        </xdr:from>
        <xdr:to>
          <xdr:col>50</xdr:col>
          <xdr:colOff>0</xdr:colOff>
          <xdr:row>33</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32</xdr:row>
          <xdr:rowOff>99060</xdr:rowOff>
        </xdr:from>
        <xdr:to>
          <xdr:col>50</xdr:col>
          <xdr:colOff>0</xdr:colOff>
          <xdr:row>35</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34</xdr:row>
          <xdr:rowOff>99060</xdr:rowOff>
        </xdr:from>
        <xdr:to>
          <xdr:col>50</xdr:col>
          <xdr:colOff>0</xdr:colOff>
          <xdr:row>37</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72</xdr:row>
          <xdr:rowOff>0</xdr:rowOff>
        </xdr:from>
        <xdr:to>
          <xdr:col>18</xdr:col>
          <xdr:colOff>0</xdr:colOff>
          <xdr:row>74</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74</xdr:row>
          <xdr:rowOff>0</xdr:rowOff>
        </xdr:from>
        <xdr:to>
          <xdr:col>17</xdr:col>
          <xdr:colOff>123825</xdr:colOff>
          <xdr:row>76</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74</xdr:row>
          <xdr:rowOff>0</xdr:rowOff>
        </xdr:from>
        <xdr:to>
          <xdr:col>34</xdr:col>
          <xdr:colOff>0</xdr:colOff>
          <xdr:row>76</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72</xdr:row>
          <xdr:rowOff>0</xdr:rowOff>
        </xdr:from>
        <xdr:to>
          <xdr:col>50</xdr:col>
          <xdr:colOff>0</xdr:colOff>
          <xdr:row>74</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74</xdr:row>
          <xdr:rowOff>0</xdr:rowOff>
        </xdr:from>
        <xdr:to>
          <xdr:col>50</xdr:col>
          <xdr:colOff>0</xdr:colOff>
          <xdr:row>76</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72</xdr:row>
          <xdr:rowOff>0</xdr:rowOff>
        </xdr:from>
        <xdr:to>
          <xdr:col>34</xdr:col>
          <xdr:colOff>0</xdr:colOff>
          <xdr:row>74</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87</xdr:row>
          <xdr:rowOff>0</xdr:rowOff>
        </xdr:from>
        <xdr:to>
          <xdr:col>25</xdr:col>
          <xdr:colOff>0</xdr:colOff>
          <xdr:row>88</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87</xdr:row>
          <xdr:rowOff>0</xdr:rowOff>
        </xdr:from>
        <xdr:to>
          <xdr:col>36</xdr:col>
          <xdr:colOff>0</xdr:colOff>
          <xdr:row>88</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xdr:row>
          <xdr:rowOff>0</xdr:rowOff>
        </xdr:from>
        <xdr:to>
          <xdr:col>13</xdr:col>
          <xdr:colOff>0</xdr:colOff>
          <xdr:row>4</xdr:row>
          <xdr:rowOff>0</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54ED0-140E-41EE-A577-32F175E8760E}">
  <sheetPr codeName="Tabelle1"/>
  <dimension ref="C1:BX644"/>
  <sheetViews>
    <sheetView showGridLines="0" tabSelected="1" zoomScale="150" zoomScaleNormal="150" zoomScalePageLayoutView="150" workbookViewId="0">
      <selection activeCell="N10" sqref="N10:Z11"/>
    </sheetView>
  </sheetViews>
  <sheetFormatPr baseColWidth="10" defaultColWidth="11.5546875" defaultRowHeight="14.4" x14ac:dyDescent="0.3"/>
  <cols>
    <col min="3" max="51" width="2" customWidth="1"/>
    <col min="52" max="57" width="2.6640625" customWidth="1"/>
    <col min="58" max="58" width="3.88671875" customWidth="1"/>
    <col min="59" max="62" width="2.6640625" customWidth="1"/>
    <col min="63" max="63" width="10.21875" style="84" hidden="1" customWidth="1"/>
    <col min="64" max="74" width="2.6640625" customWidth="1"/>
  </cols>
  <sheetData>
    <row r="1" spans="3:62" ht="7.2" customHeight="1" thickBot="1" x14ac:dyDescent="0.35">
      <c r="C1" s="109" t="str">
        <f>HLOOKUP(Language!$B$2,Language!$C$12:$H$551,3)</f>
        <v>ELS:810 01 58
EOT:4 830 06-01QS
PEL:810 01 21</v>
      </c>
      <c r="D1" s="110"/>
      <c r="E1" s="110"/>
      <c r="F1" s="110"/>
      <c r="G1" s="110"/>
      <c r="H1" s="115" t="s">
        <v>240</v>
      </c>
      <c r="I1" s="116"/>
      <c r="J1" s="17"/>
      <c r="K1" s="17"/>
      <c r="L1" s="17"/>
      <c r="M1" s="17"/>
      <c r="N1" s="17"/>
      <c r="O1" s="17"/>
      <c r="P1" s="17"/>
      <c r="Q1" s="17"/>
      <c r="R1" s="17"/>
      <c r="S1" s="157" t="str">
        <f>HLOOKUP(Language!$B$2,Language!$C$12:$H$551,2)</f>
        <v>Änderungsantrag</v>
      </c>
      <c r="T1" s="157"/>
      <c r="U1" s="157"/>
      <c r="V1" s="157"/>
      <c r="W1" s="157"/>
      <c r="X1" s="157"/>
      <c r="Y1" s="157"/>
      <c r="Z1" s="157"/>
      <c r="AA1" s="157"/>
      <c r="AB1" s="157"/>
      <c r="AC1" s="157"/>
      <c r="AD1" s="157"/>
      <c r="AE1" s="157"/>
      <c r="AF1" s="157"/>
      <c r="AG1" s="157"/>
      <c r="AH1" s="157"/>
      <c r="AI1" s="157"/>
      <c r="AJ1" s="17"/>
      <c r="AK1" s="17"/>
      <c r="AL1" s="17"/>
      <c r="AM1" s="17"/>
      <c r="AN1" s="17"/>
      <c r="AO1" s="17"/>
      <c r="AP1" s="17"/>
      <c r="AQ1" s="17"/>
      <c r="AR1" s="87"/>
      <c r="AS1" s="121" t="e" vm="1">
        <v>#VALUE!</v>
      </c>
      <c r="AT1" s="122"/>
      <c r="AU1" s="122"/>
      <c r="AV1" s="122"/>
      <c r="AW1" s="122"/>
      <c r="AX1" s="122"/>
      <c r="AY1" s="123"/>
    </row>
    <row r="2" spans="3:62" ht="7.2" customHeight="1" x14ac:dyDescent="0.3">
      <c r="C2" s="111"/>
      <c r="D2" s="112"/>
      <c r="E2" s="112"/>
      <c r="F2" s="112"/>
      <c r="G2" s="112"/>
      <c r="H2" s="117"/>
      <c r="I2" s="118"/>
      <c r="J2" s="18"/>
      <c r="K2" s="18"/>
      <c r="L2" s="18"/>
      <c r="M2" s="18"/>
      <c r="N2" s="18"/>
      <c r="O2" s="18"/>
      <c r="P2" s="18"/>
      <c r="Q2" s="18"/>
      <c r="R2" s="18"/>
      <c r="S2" s="158"/>
      <c r="T2" s="158"/>
      <c r="U2" s="158"/>
      <c r="V2" s="158"/>
      <c r="W2" s="158"/>
      <c r="X2" s="158"/>
      <c r="Y2" s="158"/>
      <c r="Z2" s="158"/>
      <c r="AA2" s="158"/>
      <c r="AB2" s="158"/>
      <c r="AC2" s="158"/>
      <c r="AD2" s="158"/>
      <c r="AE2" s="158"/>
      <c r="AF2" s="158"/>
      <c r="AG2" s="158"/>
      <c r="AH2" s="158"/>
      <c r="AI2" s="158"/>
      <c r="AJ2" s="18"/>
      <c r="AK2" s="18"/>
      <c r="AL2" s="18"/>
      <c r="AM2" s="18"/>
      <c r="AN2" s="18"/>
      <c r="AO2" s="18"/>
      <c r="AP2" s="18"/>
      <c r="AQ2" s="18"/>
      <c r="AR2" s="19"/>
      <c r="AS2" s="124"/>
      <c r="AT2" s="125"/>
      <c r="AU2" s="125"/>
      <c r="AV2" s="125"/>
      <c r="AW2" s="125"/>
      <c r="AX2" s="125"/>
      <c r="AY2" s="126"/>
      <c r="BB2" s="136" t="str">
        <f>HLOOKUP(Language!$B$2,Language!$C$12:$H$551,6)</f>
        <v>Pflichtfelder</v>
      </c>
      <c r="BC2" s="137"/>
      <c r="BD2" s="137"/>
      <c r="BE2" s="137"/>
      <c r="BF2" s="137"/>
      <c r="BG2" s="138"/>
    </row>
    <row r="3" spans="3:62" ht="7.2" customHeight="1" x14ac:dyDescent="0.3">
      <c r="C3" s="111"/>
      <c r="D3" s="112"/>
      <c r="E3" s="112"/>
      <c r="F3" s="112"/>
      <c r="G3" s="112"/>
      <c r="H3" s="117"/>
      <c r="I3" s="118"/>
      <c r="J3" s="255" t="str">
        <f>IF(Language!$I$18=1,Language!$I$58,Language!$I$59)</f>
        <v>Ja</v>
      </c>
      <c r="K3" s="160"/>
      <c r="L3" s="160"/>
      <c r="M3" s="213" t="s">
        <v>0</v>
      </c>
      <c r="N3" s="179" t="str">
        <f>HLOOKUP(Language!$B$2,Language!$C$12:$H$551,7)</f>
        <v>Wird die Informationssicherheit gemäß den geltenden Richtlinien berücksichtigt?</v>
      </c>
      <c r="O3" s="130"/>
      <c r="P3" s="130"/>
      <c r="Q3" s="130"/>
      <c r="R3" s="130"/>
      <c r="S3" s="130"/>
      <c r="T3" s="130"/>
      <c r="U3" s="130"/>
      <c r="V3" s="130"/>
      <c r="W3" s="130"/>
      <c r="X3" s="130"/>
      <c r="Y3" s="130"/>
      <c r="Z3" s="131"/>
      <c r="AA3" s="159" t="str">
        <f>IF(Language!I37=2,"-","D")</f>
        <v>D</v>
      </c>
      <c r="AB3" s="159"/>
      <c r="AC3" s="160" t="str">
        <f>IF(Language!I37=1,Language!$I$58,Language!$I$59)</f>
        <v>Ja</v>
      </c>
      <c r="AD3" s="160"/>
      <c r="AE3" s="160"/>
      <c r="AF3" s="161" t="s">
        <v>0</v>
      </c>
      <c r="AG3" s="130" t="str">
        <f>HLOOKUP(Language!$B$2,Language!$C$12:$H$551,26)</f>
        <v>Handelt es sich um ein Sicherheitsrelevantes Bauteil (D-Teil)?</v>
      </c>
      <c r="AH3" s="130"/>
      <c r="AI3" s="130"/>
      <c r="AJ3" s="130"/>
      <c r="AK3" s="130"/>
      <c r="AL3" s="130"/>
      <c r="AM3" s="130"/>
      <c r="AN3" s="130"/>
      <c r="AO3" s="130"/>
      <c r="AP3" s="130"/>
      <c r="AQ3" s="130"/>
      <c r="AR3" s="131"/>
      <c r="AS3" s="124"/>
      <c r="AT3" s="125"/>
      <c r="AU3" s="125"/>
      <c r="AV3" s="125"/>
      <c r="AW3" s="125"/>
      <c r="AX3" s="125"/>
      <c r="AY3" s="126"/>
      <c r="BB3" s="139"/>
      <c r="BC3" s="140"/>
      <c r="BD3" s="140"/>
      <c r="BE3" s="140"/>
      <c r="BF3" s="140"/>
      <c r="BG3" s="141"/>
    </row>
    <row r="4" spans="3:62" ht="7.2" customHeight="1" x14ac:dyDescent="0.3">
      <c r="C4" s="113"/>
      <c r="D4" s="114"/>
      <c r="E4" s="114"/>
      <c r="F4" s="114"/>
      <c r="G4" s="114"/>
      <c r="H4" s="119"/>
      <c r="I4" s="120"/>
      <c r="J4" s="255"/>
      <c r="K4" s="160"/>
      <c r="L4" s="160"/>
      <c r="M4" s="214"/>
      <c r="N4" s="180"/>
      <c r="O4" s="132"/>
      <c r="P4" s="132"/>
      <c r="Q4" s="132"/>
      <c r="R4" s="132"/>
      <c r="S4" s="132"/>
      <c r="T4" s="132"/>
      <c r="U4" s="132"/>
      <c r="V4" s="132"/>
      <c r="W4" s="132"/>
      <c r="X4" s="132"/>
      <c r="Y4" s="132"/>
      <c r="Z4" s="133"/>
      <c r="AA4" s="159"/>
      <c r="AB4" s="159"/>
      <c r="AC4" s="160"/>
      <c r="AD4" s="160"/>
      <c r="AE4" s="160"/>
      <c r="AF4" s="161"/>
      <c r="AG4" s="132"/>
      <c r="AH4" s="132"/>
      <c r="AI4" s="132"/>
      <c r="AJ4" s="132"/>
      <c r="AK4" s="132"/>
      <c r="AL4" s="132"/>
      <c r="AM4" s="132"/>
      <c r="AN4" s="132"/>
      <c r="AO4" s="132"/>
      <c r="AP4" s="132"/>
      <c r="AQ4" s="132"/>
      <c r="AR4" s="133"/>
      <c r="AS4" s="127"/>
      <c r="AT4" s="128"/>
      <c r="AU4" s="128"/>
      <c r="AV4" s="128"/>
      <c r="AW4" s="128"/>
      <c r="AX4" s="128"/>
      <c r="AY4" s="129"/>
      <c r="BB4" s="139"/>
      <c r="BC4" s="140"/>
      <c r="BD4" s="140"/>
      <c r="BE4" s="140"/>
      <c r="BF4" s="140"/>
      <c r="BG4" s="141"/>
    </row>
    <row r="5" spans="3:62" ht="7.2" customHeight="1" thickBot="1" x14ac:dyDescent="0.35">
      <c r="C5" s="20"/>
      <c r="D5" s="21"/>
      <c r="E5" s="21"/>
      <c r="F5" s="21"/>
      <c r="G5" s="21"/>
      <c r="H5" s="21"/>
      <c r="I5" s="22"/>
      <c r="J5" s="21"/>
      <c r="K5" s="21"/>
      <c r="L5" s="21"/>
      <c r="M5" s="21"/>
      <c r="N5" s="21"/>
      <c r="O5" s="21"/>
      <c r="P5" s="21"/>
      <c r="Q5" s="21"/>
      <c r="R5" s="21"/>
      <c r="S5" s="23"/>
      <c r="T5" s="23"/>
      <c r="U5" s="23"/>
      <c r="V5" s="24"/>
      <c r="W5" s="24"/>
      <c r="X5" s="22"/>
      <c r="Z5" s="25"/>
      <c r="AA5" s="25"/>
      <c r="AB5" s="25"/>
      <c r="AC5" s="25"/>
      <c r="AD5" s="25"/>
      <c r="AE5" s="25"/>
      <c r="AF5" s="25"/>
      <c r="AG5" s="25"/>
      <c r="AH5" s="25"/>
      <c r="AI5" s="25"/>
      <c r="AJ5" s="25"/>
      <c r="AK5" s="25"/>
      <c r="AL5" s="25"/>
      <c r="AM5" s="25"/>
      <c r="AN5" s="25"/>
      <c r="AO5" s="25"/>
      <c r="AP5" s="25"/>
      <c r="AQ5" s="25"/>
      <c r="AR5" s="25"/>
      <c r="AS5" s="26"/>
      <c r="AT5" s="26"/>
      <c r="AU5" s="26"/>
      <c r="AV5" s="26"/>
      <c r="AW5" s="26"/>
      <c r="AX5" s="26"/>
      <c r="AY5" s="27"/>
      <c r="BB5" s="142"/>
      <c r="BC5" s="143"/>
      <c r="BD5" s="143"/>
      <c r="BE5" s="143"/>
      <c r="BF5" s="143"/>
      <c r="BG5" s="144"/>
    </row>
    <row r="6" spans="3:62" ht="60" customHeight="1" thickBot="1" x14ac:dyDescent="0.35">
      <c r="C6" s="28"/>
      <c r="D6" s="216" t="str">
        <f>HLOOKUP(Language!$B$2,Language!$C$12:$H$551,4)</f>
        <v>Geplante Änderungen in der Lieferkette müssen stets unter Berücksichtigung des tatsächlichen oder potenziellen Risikos für den Endkunden bewertet und abgesichert werden. Dies umfasst ausdrücklich auch Anpassungen bei Unterlieferanten, da diese direkten Einfluss auf die Qualität und Sicherheit der von Elektra gefertigten Produkte haben. Die Einreichung des Formulars stellt keine Genehmigung zur Umsetzung der beantragten Änderung dar. Eine Umsetzung darf erst nach schriftlicher Freigabe erfolgen.
Elektra behält sich vor, Kosten für Bearbeitung und Dokumentation in Rechnung zu stellen.</v>
      </c>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8"/>
      <c r="AY6" s="29"/>
    </row>
    <row r="7" spans="3:62" ht="7.2" customHeight="1" x14ac:dyDescent="0.3">
      <c r="C7" s="30"/>
      <c r="D7" s="31"/>
      <c r="E7" s="31"/>
      <c r="F7" s="31"/>
      <c r="G7" s="31"/>
      <c r="H7" s="31"/>
      <c r="I7" s="31"/>
      <c r="J7" s="32"/>
      <c r="K7" s="32"/>
      <c r="L7" s="32"/>
      <c r="M7" s="32"/>
      <c r="N7" s="32"/>
      <c r="O7" s="32"/>
      <c r="P7" s="32"/>
      <c r="Q7" s="32"/>
      <c r="R7" s="32"/>
      <c r="S7" s="33"/>
      <c r="T7" s="33"/>
      <c r="U7" s="33"/>
      <c r="V7" s="34"/>
      <c r="W7" s="34"/>
      <c r="X7" s="35"/>
      <c r="Y7" s="36"/>
      <c r="Z7" s="36"/>
      <c r="AA7" s="36"/>
      <c r="AB7" s="36"/>
      <c r="AC7" s="36"/>
      <c r="AD7" s="36"/>
      <c r="AE7" s="36"/>
      <c r="AF7" s="36"/>
      <c r="AG7" s="36"/>
      <c r="AH7" s="36"/>
      <c r="AI7" s="36"/>
      <c r="AJ7" s="36"/>
      <c r="AK7" s="36"/>
      <c r="AL7" s="36"/>
      <c r="AM7" s="31"/>
      <c r="AN7" s="37"/>
      <c r="AO7" s="37"/>
      <c r="AP7" s="37"/>
      <c r="AQ7" s="37"/>
      <c r="AR7" s="37"/>
      <c r="AS7" s="37"/>
      <c r="AT7" s="38"/>
      <c r="AU7" s="38"/>
      <c r="AV7" s="38"/>
      <c r="AW7" s="38"/>
      <c r="AX7" s="38"/>
      <c r="AY7" s="39"/>
      <c r="BB7" s="250" t="str">
        <f>HLOOKUP(Language!$B$2,Language!$C$12:$H$551,5)</f>
        <v>Sprache wählen:</v>
      </c>
      <c r="BC7" s="251"/>
      <c r="BD7" s="251"/>
      <c r="BE7" s="251"/>
      <c r="BF7" s="251"/>
      <c r="BG7" s="251"/>
      <c r="BH7" s="246" t="str">
        <f>IF(Language!$B$2=2,Language!$C$4,IF(Language!$B$2=1,Language!$C$3,Language!$C$5))</f>
        <v>Deutsch</v>
      </c>
      <c r="BI7" s="246"/>
      <c r="BJ7" s="247"/>
    </row>
    <row r="8" spans="3:62" ht="9" customHeight="1" thickBot="1" x14ac:dyDescent="0.35">
      <c r="C8" s="209" t="str">
        <f>HLOOKUP(Language!$B$2,Language!$C$12:$H$551,15)</f>
        <v>Projekt Daten</v>
      </c>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1"/>
      <c r="BB8" s="252"/>
      <c r="BC8" s="253"/>
      <c r="BD8" s="253"/>
      <c r="BE8" s="253"/>
      <c r="BF8" s="253"/>
      <c r="BG8" s="253"/>
      <c r="BH8" s="248"/>
      <c r="BI8" s="248"/>
      <c r="BJ8" s="249"/>
    </row>
    <row r="9" spans="3:62" ht="7.2" customHeight="1" x14ac:dyDescent="0.3">
      <c r="C9" s="40"/>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2"/>
    </row>
    <row r="10" spans="3:62" ht="7.2" customHeight="1" x14ac:dyDescent="0.3">
      <c r="C10" s="40"/>
      <c r="D10" s="41"/>
      <c r="E10" s="162" t="str">
        <f>HLOOKUP(Language!$B$2,Language!$C$12:$H$551,27)</f>
        <v>Änderungsantrag- Nr.:</v>
      </c>
      <c r="F10" s="162"/>
      <c r="G10" s="162"/>
      <c r="H10" s="162"/>
      <c r="I10" s="162"/>
      <c r="J10" s="162"/>
      <c r="K10" s="162"/>
      <c r="L10" s="162"/>
      <c r="M10" s="162"/>
      <c r="N10" s="163"/>
      <c r="O10" s="163"/>
      <c r="P10" s="163"/>
      <c r="Q10" s="163"/>
      <c r="R10" s="163"/>
      <c r="S10" s="163"/>
      <c r="T10" s="163"/>
      <c r="U10" s="163"/>
      <c r="V10" s="163"/>
      <c r="W10" s="163"/>
      <c r="X10" s="163"/>
      <c r="Y10" s="163"/>
      <c r="Z10" s="163"/>
      <c r="AA10" s="41"/>
      <c r="AB10" s="102"/>
      <c r="AC10" s="102"/>
      <c r="AD10" s="102"/>
      <c r="AE10" s="102"/>
      <c r="AF10" s="102"/>
      <c r="AG10" s="102"/>
      <c r="AH10" s="102"/>
      <c r="AI10" s="102"/>
      <c r="AJ10" s="102"/>
      <c r="AK10" s="103"/>
      <c r="AL10" s="103"/>
      <c r="AM10" s="103"/>
      <c r="AN10" s="103"/>
      <c r="AO10" s="103"/>
      <c r="AP10" s="103"/>
      <c r="AQ10" s="103"/>
      <c r="AR10" s="103"/>
      <c r="AS10" s="103"/>
      <c r="AT10" s="103"/>
      <c r="AU10" s="103"/>
      <c r="AV10" s="103"/>
      <c r="AW10" s="103"/>
      <c r="AX10" s="41"/>
      <c r="AY10" s="42"/>
    </row>
    <row r="11" spans="3:62" ht="7.2" customHeight="1" x14ac:dyDescent="0.3">
      <c r="C11" s="40"/>
      <c r="D11" s="41"/>
      <c r="E11" s="162"/>
      <c r="F11" s="162"/>
      <c r="G11" s="162"/>
      <c r="H11" s="162"/>
      <c r="I11" s="162"/>
      <c r="J11" s="162"/>
      <c r="K11" s="162"/>
      <c r="L11" s="162"/>
      <c r="M11" s="162"/>
      <c r="N11" s="163"/>
      <c r="O11" s="163"/>
      <c r="P11" s="163"/>
      <c r="Q11" s="163"/>
      <c r="R11" s="163"/>
      <c r="S11" s="163"/>
      <c r="T11" s="163"/>
      <c r="U11" s="163"/>
      <c r="V11" s="163"/>
      <c r="W11" s="163"/>
      <c r="X11" s="163"/>
      <c r="Y11" s="163"/>
      <c r="Z11" s="163"/>
      <c r="AA11" s="41"/>
      <c r="AB11" s="102"/>
      <c r="AC11" s="102"/>
      <c r="AD11" s="102"/>
      <c r="AE11" s="102"/>
      <c r="AF11" s="102"/>
      <c r="AG11" s="102"/>
      <c r="AH11" s="102"/>
      <c r="AI11" s="102"/>
      <c r="AJ11" s="102"/>
      <c r="AK11" s="103"/>
      <c r="AL11" s="103"/>
      <c r="AM11" s="103"/>
      <c r="AN11" s="103"/>
      <c r="AO11" s="103"/>
      <c r="AP11" s="103"/>
      <c r="AQ11" s="103"/>
      <c r="AR11" s="103"/>
      <c r="AS11" s="103"/>
      <c r="AT11" s="103"/>
      <c r="AU11" s="103"/>
      <c r="AV11" s="103"/>
      <c r="AW11" s="103"/>
      <c r="AX11" s="41"/>
      <c r="AY11" s="42"/>
    </row>
    <row r="12" spans="3:62" ht="7.2" customHeight="1" x14ac:dyDescent="0.3">
      <c r="C12" s="40"/>
      <c r="D12" s="41"/>
      <c r="E12" s="43"/>
      <c r="F12" s="43"/>
      <c r="G12" s="43"/>
      <c r="H12" s="43"/>
      <c r="I12" s="43"/>
      <c r="J12" s="43"/>
      <c r="K12" s="43"/>
      <c r="L12" s="43"/>
      <c r="M12" s="43"/>
      <c r="N12" s="44"/>
      <c r="O12" s="44"/>
      <c r="P12" s="44"/>
      <c r="Q12" s="44"/>
      <c r="R12" s="44"/>
      <c r="S12" s="44"/>
      <c r="T12" s="44"/>
      <c r="U12" s="44"/>
      <c r="V12" s="44"/>
      <c r="W12" s="44"/>
      <c r="X12" s="44"/>
      <c r="Y12" s="44"/>
      <c r="Z12" s="45"/>
      <c r="AA12" s="41"/>
      <c r="AB12" s="46"/>
      <c r="AC12" s="46"/>
      <c r="AD12" s="46"/>
      <c r="AE12" s="46"/>
      <c r="AF12" s="46"/>
      <c r="AG12" s="46"/>
      <c r="AH12" s="46"/>
      <c r="AI12" s="46"/>
      <c r="AJ12" s="46"/>
      <c r="AK12" s="47"/>
      <c r="AL12" s="47"/>
      <c r="AM12" s="47"/>
      <c r="AN12" s="47"/>
      <c r="AO12" s="47"/>
      <c r="AP12" s="47"/>
      <c r="AQ12" s="47"/>
      <c r="AR12" s="47"/>
      <c r="AS12" s="47"/>
      <c r="AT12" s="47"/>
      <c r="AU12" s="47"/>
      <c r="AV12" s="47"/>
      <c r="AW12" s="47"/>
      <c r="AX12" s="41"/>
      <c r="AY12" s="42"/>
    </row>
    <row r="13" spans="3:62" ht="7.2" customHeight="1" x14ac:dyDescent="0.3">
      <c r="C13" s="40"/>
      <c r="D13" s="41"/>
      <c r="E13" s="48" t="str">
        <f>HLOOKUP(Language!$B$2,Language!$C$12:$H$551,16)</f>
        <v>Daten Elektra GmbH</v>
      </c>
      <c r="F13" s="48"/>
      <c r="G13" s="48"/>
      <c r="H13" s="48"/>
      <c r="I13" s="48"/>
      <c r="J13" s="48"/>
      <c r="K13" s="48"/>
      <c r="L13" s="48"/>
      <c r="M13" s="48"/>
      <c r="N13" s="48"/>
      <c r="O13" s="48"/>
      <c r="P13" s="48"/>
      <c r="Q13" s="48"/>
      <c r="R13" s="48"/>
      <c r="S13" s="48"/>
      <c r="T13" s="48"/>
      <c r="U13" s="48"/>
      <c r="V13" s="48"/>
      <c r="W13" s="48"/>
      <c r="X13" s="48"/>
      <c r="Y13" s="49"/>
      <c r="Z13" s="49"/>
      <c r="AA13" s="49"/>
      <c r="AB13" s="181" t="str">
        <f>HLOOKUP(Language!$B$2,Language!$C$12:$H$551,21)</f>
        <v>Daten Lieferant (Vertragspartner)</v>
      </c>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41"/>
      <c r="AY13" s="42"/>
    </row>
    <row r="14" spans="3:62" ht="7.2" customHeight="1" x14ac:dyDescent="0.3">
      <c r="C14" s="40"/>
      <c r="D14" s="41"/>
      <c r="E14" s="196" t="str">
        <f>HLOOKUP(Language!$B$2,Language!$C$12:$H$551,17)</f>
        <v>Projekt:</v>
      </c>
      <c r="F14" s="146"/>
      <c r="G14" s="146"/>
      <c r="H14" s="146"/>
      <c r="I14" s="146"/>
      <c r="J14" s="146"/>
      <c r="K14" s="146"/>
      <c r="L14" s="146"/>
      <c r="M14" s="147"/>
      <c r="N14" s="200"/>
      <c r="O14" s="201"/>
      <c r="P14" s="201"/>
      <c r="Q14" s="201"/>
      <c r="R14" s="201"/>
      <c r="S14" s="201"/>
      <c r="T14" s="201"/>
      <c r="U14" s="201"/>
      <c r="V14" s="201"/>
      <c r="W14" s="201"/>
      <c r="X14" s="201"/>
      <c r="Y14" s="201"/>
      <c r="Z14" s="202"/>
      <c r="AA14" s="49"/>
      <c r="AB14" s="191" t="str">
        <f>HLOOKUP(Language!$B$2,Language!$C$12:$H$551,22)</f>
        <v>Lieferant:</v>
      </c>
      <c r="AC14" s="192"/>
      <c r="AD14" s="192"/>
      <c r="AE14" s="192"/>
      <c r="AF14" s="192"/>
      <c r="AG14" s="192"/>
      <c r="AH14" s="192"/>
      <c r="AI14" s="192"/>
      <c r="AJ14" s="192"/>
      <c r="AK14" s="212"/>
      <c r="AL14" s="212"/>
      <c r="AM14" s="212"/>
      <c r="AN14" s="212"/>
      <c r="AO14" s="212"/>
      <c r="AP14" s="212"/>
      <c r="AQ14" s="212"/>
      <c r="AR14" s="212"/>
      <c r="AS14" s="212"/>
      <c r="AT14" s="212"/>
      <c r="AU14" s="212"/>
      <c r="AV14" s="212"/>
      <c r="AW14" s="212"/>
      <c r="AX14" s="41"/>
      <c r="AY14" s="42"/>
    </row>
    <row r="15" spans="3:62" ht="7.2" customHeight="1" x14ac:dyDescent="0.3">
      <c r="C15" s="40"/>
      <c r="D15" s="41"/>
      <c r="E15" s="197"/>
      <c r="F15" s="198"/>
      <c r="G15" s="198"/>
      <c r="H15" s="198"/>
      <c r="I15" s="198"/>
      <c r="J15" s="198"/>
      <c r="K15" s="198"/>
      <c r="L15" s="198"/>
      <c r="M15" s="199"/>
      <c r="N15" s="203"/>
      <c r="O15" s="204"/>
      <c r="P15" s="204"/>
      <c r="Q15" s="204"/>
      <c r="R15" s="204"/>
      <c r="S15" s="204"/>
      <c r="T15" s="204"/>
      <c r="U15" s="204"/>
      <c r="V15" s="204"/>
      <c r="W15" s="204"/>
      <c r="X15" s="204"/>
      <c r="Y15" s="204"/>
      <c r="Z15" s="205"/>
      <c r="AA15" s="49"/>
      <c r="AB15" s="193"/>
      <c r="AC15" s="193"/>
      <c r="AD15" s="193"/>
      <c r="AE15" s="193"/>
      <c r="AF15" s="193"/>
      <c r="AG15" s="193"/>
      <c r="AH15" s="193"/>
      <c r="AI15" s="193"/>
      <c r="AJ15" s="193"/>
      <c r="AK15" s="185"/>
      <c r="AL15" s="185"/>
      <c r="AM15" s="185"/>
      <c r="AN15" s="185"/>
      <c r="AO15" s="185"/>
      <c r="AP15" s="185"/>
      <c r="AQ15" s="185"/>
      <c r="AR15" s="185"/>
      <c r="AS15" s="185"/>
      <c r="AT15" s="185"/>
      <c r="AU15" s="185"/>
      <c r="AV15" s="185"/>
      <c r="AW15" s="185"/>
      <c r="AX15" s="41"/>
      <c r="AY15" s="42"/>
    </row>
    <row r="16" spans="3:62" ht="7.2" customHeight="1" x14ac:dyDescent="0.3">
      <c r="C16" s="40"/>
      <c r="D16" s="41"/>
      <c r="E16" s="194" t="str">
        <f>HLOOKUP(Language!$B$2,Language!$C$12:$H$551,18)</f>
        <v>Materialbezeichnung:</v>
      </c>
      <c r="F16" s="193"/>
      <c r="G16" s="193"/>
      <c r="H16" s="193"/>
      <c r="I16" s="193"/>
      <c r="J16" s="193"/>
      <c r="K16" s="193"/>
      <c r="L16" s="193"/>
      <c r="M16" s="193"/>
      <c r="N16" s="203"/>
      <c r="O16" s="204"/>
      <c r="P16" s="204"/>
      <c r="Q16" s="204"/>
      <c r="R16" s="204"/>
      <c r="S16" s="204"/>
      <c r="T16" s="204"/>
      <c r="U16" s="204"/>
      <c r="V16" s="204"/>
      <c r="W16" s="204"/>
      <c r="X16" s="204"/>
      <c r="Y16" s="204"/>
      <c r="Z16" s="205"/>
      <c r="AA16" s="49"/>
      <c r="AB16" s="194" t="str">
        <f>HLOOKUP(Language!$B$2,Language!$C$12:$H$551,23)</f>
        <v>Lieferantennummer:</v>
      </c>
      <c r="AC16" s="193"/>
      <c r="AD16" s="193"/>
      <c r="AE16" s="193"/>
      <c r="AF16" s="193"/>
      <c r="AG16" s="193"/>
      <c r="AH16" s="193"/>
      <c r="AI16" s="193"/>
      <c r="AJ16" s="193"/>
      <c r="AK16" s="185"/>
      <c r="AL16" s="185"/>
      <c r="AM16" s="185"/>
      <c r="AN16" s="185"/>
      <c r="AO16" s="185"/>
      <c r="AP16" s="185"/>
      <c r="AQ16" s="185"/>
      <c r="AR16" s="185"/>
      <c r="AS16" s="185"/>
      <c r="AT16" s="185"/>
      <c r="AU16" s="185"/>
      <c r="AV16" s="185"/>
      <c r="AW16" s="185"/>
      <c r="AX16" s="41"/>
      <c r="AY16" s="42"/>
      <c r="BC16" s="104"/>
      <c r="BD16" s="104"/>
      <c r="BE16" s="104"/>
      <c r="BH16" s="104"/>
      <c r="BI16" s="104"/>
    </row>
    <row r="17" spans="3:74" ht="7.2" customHeight="1" x14ac:dyDescent="0.3">
      <c r="C17" s="40"/>
      <c r="D17" s="41"/>
      <c r="E17" s="193"/>
      <c r="F17" s="193"/>
      <c r="G17" s="193"/>
      <c r="H17" s="193"/>
      <c r="I17" s="193"/>
      <c r="J17" s="193"/>
      <c r="K17" s="193"/>
      <c r="L17" s="193"/>
      <c r="M17" s="193"/>
      <c r="N17" s="203"/>
      <c r="O17" s="204"/>
      <c r="P17" s="204"/>
      <c r="Q17" s="204"/>
      <c r="R17" s="204"/>
      <c r="S17" s="204"/>
      <c r="T17" s="204"/>
      <c r="U17" s="204"/>
      <c r="V17" s="204"/>
      <c r="W17" s="204"/>
      <c r="X17" s="204"/>
      <c r="Y17" s="204"/>
      <c r="Z17" s="205"/>
      <c r="AA17" s="49"/>
      <c r="AB17" s="193"/>
      <c r="AC17" s="193"/>
      <c r="AD17" s="193"/>
      <c r="AE17" s="193"/>
      <c r="AF17" s="193"/>
      <c r="AG17" s="193"/>
      <c r="AH17" s="193"/>
      <c r="AI17" s="193"/>
      <c r="AJ17" s="193"/>
      <c r="AK17" s="185"/>
      <c r="AL17" s="185"/>
      <c r="AM17" s="185"/>
      <c r="AN17" s="185"/>
      <c r="AO17" s="185"/>
      <c r="AP17" s="185"/>
      <c r="AQ17" s="185"/>
      <c r="AR17" s="185"/>
      <c r="AS17" s="185"/>
      <c r="AT17" s="185"/>
      <c r="AU17" s="185"/>
      <c r="AV17" s="185"/>
      <c r="AW17" s="185"/>
      <c r="AX17" s="41"/>
      <c r="AY17" s="42"/>
      <c r="BC17" s="104"/>
      <c r="BD17" s="104"/>
      <c r="BE17" s="104"/>
      <c r="BF17" s="104"/>
      <c r="BG17" s="104"/>
      <c r="BH17" s="104"/>
      <c r="BI17" s="104"/>
    </row>
    <row r="18" spans="3:74" ht="7.2" customHeight="1" x14ac:dyDescent="0.3">
      <c r="C18" s="40"/>
      <c r="D18" s="41"/>
      <c r="E18" s="194" t="str">
        <f>HLOOKUP(Language!$B$2,Language!$C$12:$H$551,19)</f>
        <v>Materialnummer - Index:</v>
      </c>
      <c r="F18" s="193"/>
      <c r="G18" s="193"/>
      <c r="H18" s="193"/>
      <c r="I18" s="193"/>
      <c r="J18" s="193"/>
      <c r="K18" s="193"/>
      <c r="L18" s="193"/>
      <c r="M18" s="193"/>
      <c r="N18" s="203"/>
      <c r="O18" s="204"/>
      <c r="P18" s="204"/>
      <c r="Q18" s="204"/>
      <c r="R18" s="204"/>
      <c r="S18" s="204"/>
      <c r="T18" s="204"/>
      <c r="U18" s="204"/>
      <c r="V18" s="204"/>
      <c r="W18" s="204"/>
      <c r="X18" s="204"/>
      <c r="Y18" s="204"/>
      <c r="Z18" s="205"/>
      <c r="AA18" s="49"/>
      <c r="AB18" s="194" t="str">
        <f>HLOOKUP(Language!$B$2,Language!$C$12:$H$551,24)</f>
        <v>Adresse (Straße):</v>
      </c>
      <c r="AC18" s="193"/>
      <c r="AD18" s="193"/>
      <c r="AE18" s="193"/>
      <c r="AF18" s="193"/>
      <c r="AG18" s="193"/>
      <c r="AH18" s="193"/>
      <c r="AI18" s="193"/>
      <c r="AJ18" s="193"/>
      <c r="AK18" s="185"/>
      <c r="AL18" s="185"/>
      <c r="AM18" s="185"/>
      <c r="AN18" s="185"/>
      <c r="AO18" s="185"/>
      <c r="AP18" s="185"/>
      <c r="AQ18" s="185"/>
      <c r="AR18" s="185"/>
      <c r="AS18" s="185"/>
      <c r="AT18" s="185"/>
      <c r="AU18" s="185"/>
      <c r="AV18" s="185"/>
      <c r="AW18" s="185"/>
      <c r="AX18" s="41"/>
      <c r="AY18" s="42"/>
    </row>
    <row r="19" spans="3:74" ht="7.2" customHeight="1" x14ac:dyDescent="0.3">
      <c r="C19" s="40"/>
      <c r="D19" s="41"/>
      <c r="E19" s="193"/>
      <c r="F19" s="193"/>
      <c r="G19" s="193"/>
      <c r="H19" s="193"/>
      <c r="I19" s="193"/>
      <c r="J19" s="193"/>
      <c r="K19" s="193"/>
      <c r="L19" s="193"/>
      <c r="M19" s="193"/>
      <c r="N19" s="203"/>
      <c r="O19" s="204"/>
      <c r="P19" s="204"/>
      <c r="Q19" s="204"/>
      <c r="R19" s="204"/>
      <c r="S19" s="204"/>
      <c r="T19" s="204"/>
      <c r="U19" s="204"/>
      <c r="V19" s="204"/>
      <c r="W19" s="204"/>
      <c r="X19" s="204"/>
      <c r="Y19" s="204"/>
      <c r="Z19" s="205"/>
      <c r="AA19" s="49"/>
      <c r="AB19" s="193"/>
      <c r="AC19" s="193"/>
      <c r="AD19" s="193"/>
      <c r="AE19" s="193"/>
      <c r="AF19" s="193"/>
      <c r="AG19" s="193"/>
      <c r="AH19" s="193"/>
      <c r="AI19" s="193"/>
      <c r="AJ19" s="193"/>
      <c r="AK19" s="185"/>
      <c r="AL19" s="185"/>
      <c r="AM19" s="185"/>
      <c r="AN19" s="185"/>
      <c r="AO19" s="185"/>
      <c r="AP19" s="185"/>
      <c r="AQ19" s="185"/>
      <c r="AR19" s="185"/>
      <c r="AS19" s="185"/>
      <c r="AT19" s="185"/>
      <c r="AU19" s="185"/>
      <c r="AV19" s="185"/>
      <c r="AW19" s="185"/>
      <c r="AX19" s="41"/>
      <c r="AY19" s="42"/>
    </row>
    <row r="20" spans="3:74" ht="7.2" customHeight="1" x14ac:dyDescent="0.3">
      <c r="C20" s="40"/>
      <c r="D20" s="41"/>
      <c r="E20" s="194" t="str">
        <f>HLOOKUP(Language!$B$2,Language!$C$12:$H$551,20)</f>
        <v>Zeichnungsnummer - Index:</v>
      </c>
      <c r="F20" s="193"/>
      <c r="G20" s="193"/>
      <c r="H20" s="193"/>
      <c r="I20" s="193"/>
      <c r="J20" s="193"/>
      <c r="K20" s="193"/>
      <c r="L20" s="193"/>
      <c r="M20" s="193"/>
      <c r="N20" s="203"/>
      <c r="O20" s="204"/>
      <c r="P20" s="204"/>
      <c r="Q20" s="204"/>
      <c r="R20" s="204"/>
      <c r="S20" s="204"/>
      <c r="T20" s="204"/>
      <c r="U20" s="204"/>
      <c r="V20" s="204"/>
      <c r="W20" s="204"/>
      <c r="X20" s="204"/>
      <c r="Y20" s="204"/>
      <c r="Z20" s="205"/>
      <c r="AA20" s="49"/>
      <c r="AB20" s="194" t="str">
        <f>HLOOKUP(Language!$B$2,Language!$C$12:$H$551,25)</f>
        <v>Adresse (PLZ, Ort, Land):</v>
      </c>
      <c r="AC20" s="193"/>
      <c r="AD20" s="193"/>
      <c r="AE20" s="193"/>
      <c r="AF20" s="193"/>
      <c r="AG20" s="193"/>
      <c r="AH20" s="193"/>
      <c r="AI20" s="193"/>
      <c r="AJ20" s="193"/>
      <c r="AK20" s="185"/>
      <c r="AL20" s="185"/>
      <c r="AM20" s="185"/>
      <c r="AN20" s="185"/>
      <c r="AO20" s="185"/>
      <c r="AP20" s="185"/>
      <c r="AQ20" s="185"/>
      <c r="AR20" s="185"/>
      <c r="AS20" s="185"/>
      <c r="AT20" s="185"/>
      <c r="AU20" s="185"/>
      <c r="AV20" s="185"/>
      <c r="AW20" s="185"/>
      <c r="AX20" s="41"/>
      <c r="AY20" s="42"/>
    </row>
    <row r="21" spans="3:74" ht="7.2" customHeight="1" x14ac:dyDescent="0.3">
      <c r="C21" s="50"/>
      <c r="D21" s="51"/>
      <c r="E21" s="195"/>
      <c r="F21" s="195"/>
      <c r="G21" s="195"/>
      <c r="H21" s="195"/>
      <c r="I21" s="195"/>
      <c r="J21" s="195"/>
      <c r="K21" s="195"/>
      <c r="L21" s="195"/>
      <c r="M21" s="195"/>
      <c r="N21" s="206"/>
      <c r="O21" s="207"/>
      <c r="P21" s="207"/>
      <c r="Q21" s="207"/>
      <c r="R21" s="207"/>
      <c r="S21" s="207"/>
      <c r="T21" s="207"/>
      <c r="U21" s="207"/>
      <c r="V21" s="207"/>
      <c r="W21" s="207"/>
      <c r="X21" s="207"/>
      <c r="Y21" s="207"/>
      <c r="Z21" s="208"/>
      <c r="AA21" s="49"/>
      <c r="AB21" s="195"/>
      <c r="AC21" s="195"/>
      <c r="AD21" s="195"/>
      <c r="AE21" s="195"/>
      <c r="AF21" s="195"/>
      <c r="AG21" s="195"/>
      <c r="AH21" s="195"/>
      <c r="AI21" s="195"/>
      <c r="AJ21" s="195"/>
      <c r="AK21" s="186"/>
      <c r="AL21" s="186"/>
      <c r="AM21" s="186"/>
      <c r="AN21" s="186"/>
      <c r="AO21" s="186"/>
      <c r="AP21" s="186"/>
      <c r="AQ21" s="186"/>
      <c r="AR21" s="186"/>
      <c r="AS21" s="186"/>
      <c r="AT21" s="186"/>
      <c r="AU21" s="186"/>
      <c r="AV21" s="186"/>
      <c r="AW21" s="186"/>
      <c r="AX21" s="51"/>
      <c r="AY21" s="52"/>
    </row>
    <row r="22" spans="3:74" ht="7.2" customHeight="1" x14ac:dyDescent="0.3">
      <c r="C22" s="50"/>
      <c r="D22" s="51"/>
      <c r="AX22" s="53"/>
      <c r="AY22" s="52"/>
    </row>
    <row r="23" spans="3:74" ht="10.8" customHeight="1" x14ac:dyDescent="0.3">
      <c r="C23" s="50"/>
      <c r="D23" s="188" t="str">
        <f>HLOOKUP(Language!$B$2,Language!$C$12:$H$551,31)</f>
        <v>Kontaktdaten Antragsteller</v>
      </c>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89"/>
      <c r="AO23" s="189"/>
      <c r="AP23" s="189"/>
      <c r="AQ23" s="189"/>
      <c r="AR23" s="189"/>
      <c r="AS23" s="189"/>
      <c r="AT23" s="189"/>
      <c r="AU23" s="189"/>
      <c r="AV23" s="189"/>
      <c r="AW23" s="189"/>
      <c r="AX23" s="190"/>
      <c r="AY23" s="52"/>
    </row>
    <row r="24" spans="3:74" ht="10.8" customHeight="1" x14ac:dyDescent="0.3">
      <c r="C24" s="50"/>
      <c r="D24" s="219" t="str">
        <f>HLOOKUP(Language!$B$2,Language!$C$12:$H$551,32)</f>
        <v>Funktion</v>
      </c>
      <c r="E24" s="220"/>
      <c r="F24" s="220"/>
      <c r="G24" s="220"/>
      <c r="H24" s="220"/>
      <c r="I24" s="182" t="str">
        <f>HLOOKUP(Language!$B$2,Language!$C$12:$H$551,33)</f>
        <v>Nachname, Vorname</v>
      </c>
      <c r="J24" s="183"/>
      <c r="K24" s="183"/>
      <c r="L24" s="183"/>
      <c r="M24" s="183"/>
      <c r="N24" s="183"/>
      <c r="O24" s="183"/>
      <c r="P24" s="183"/>
      <c r="Q24" s="183"/>
      <c r="R24" s="183"/>
      <c r="S24" s="183"/>
      <c r="T24" s="183"/>
      <c r="U24" s="183"/>
      <c r="V24" s="183"/>
      <c r="W24" s="184"/>
      <c r="X24" s="182" t="str">
        <f>HLOOKUP(Language!$B$2,Language!$C$12:$H$551,34)</f>
        <v>E-Mail</v>
      </c>
      <c r="Y24" s="183"/>
      <c r="Z24" s="183"/>
      <c r="AA24" s="183"/>
      <c r="AB24" s="183"/>
      <c r="AC24" s="183"/>
      <c r="AD24" s="183"/>
      <c r="AE24" s="183"/>
      <c r="AF24" s="183"/>
      <c r="AG24" s="183"/>
      <c r="AH24" s="183"/>
      <c r="AI24" s="183"/>
      <c r="AJ24" s="183"/>
      <c r="AK24" s="183"/>
      <c r="AL24" s="183"/>
      <c r="AM24" s="184"/>
      <c r="AN24" s="219" t="str">
        <f>HLOOKUP(Language!$B$2,Language!$C$12:$H$551,35)</f>
        <v>Telefon / Handy</v>
      </c>
      <c r="AO24" s="220"/>
      <c r="AP24" s="220"/>
      <c r="AQ24" s="220"/>
      <c r="AR24" s="220"/>
      <c r="AS24" s="220"/>
      <c r="AT24" s="220"/>
      <c r="AU24" s="220"/>
      <c r="AV24" s="220"/>
      <c r="AW24" s="220"/>
      <c r="AX24" s="220"/>
      <c r="AY24" s="52"/>
    </row>
    <row r="25" spans="3:74" ht="7.2" customHeight="1" x14ac:dyDescent="0.3">
      <c r="C25" s="50"/>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52"/>
    </row>
    <row r="26" spans="3:74" ht="7.2" customHeight="1" x14ac:dyDescent="0.3">
      <c r="C26" s="50"/>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52"/>
    </row>
    <row r="27" spans="3:74" ht="7.2" customHeight="1" x14ac:dyDescent="0.3">
      <c r="C27" s="50"/>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2"/>
    </row>
    <row r="28" spans="3:74" ht="4.95" customHeight="1" x14ac:dyDescent="0.3">
      <c r="C28" s="50"/>
      <c r="D28" s="164" t="s">
        <v>3</v>
      </c>
      <c r="E28" s="164"/>
      <c r="F28" s="187" t="str">
        <f>HLOOKUP(Language!$B$2,Language!$C$12:$H$551,49)</f>
        <v>Art der Änderungsanforderung:</v>
      </c>
      <c r="G28" s="187"/>
      <c r="H28" s="187"/>
      <c r="I28" s="187"/>
      <c r="J28" s="187"/>
      <c r="K28" s="187"/>
      <c r="L28" s="187"/>
      <c r="M28" s="187"/>
      <c r="N28" s="187"/>
      <c r="O28" s="187"/>
      <c r="P28" s="187"/>
      <c r="Q28" s="187"/>
      <c r="R28" s="187"/>
      <c r="S28" s="55"/>
      <c r="T28" s="164" t="s">
        <v>4</v>
      </c>
      <c r="U28" s="164"/>
      <c r="V28" s="187" t="str">
        <f>HLOOKUP(Language!$B$2,Language!$C$12:$H$551,57)</f>
        <v>Grund der Änderung</v>
      </c>
      <c r="W28" s="187"/>
      <c r="X28" s="187"/>
      <c r="Y28" s="187"/>
      <c r="Z28" s="187"/>
      <c r="AA28" s="187"/>
      <c r="AB28" s="187"/>
      <c r="AC28" s="187"/>
      <c r="AD28" s="187"/>
      <c r="AE28" s="187"/>
      <c r="AF28" s="187"/>
      <c r="AG28" s="187"/>
      <c r="AH28" s="187"/>
      <c r="AI28" s="55"/>
      <c r="AJ28" s="164" t="s">
        <v>5</v>
      </c>
      <c r="AK28" s="164"/>
      <c r="AL28" s="187" t="str">
        <f>HLOOKUP(Language!$B$2,Language!$C$12:$H$551,65)</f>
        <v>Kostenauswirkung</v>
      </c>
      <c r="AM28" s="187"/>
      <c r="AN28" s="187"/>
      <c r="AO28" s="187"/>
      <c r="AP28" s="187"/>
      <c r="AQ28" s="187"/>
      <c r="AR28" s="187"/>
      <c r="AS28" s="187"/>
      <c r="AT28" s="187"/>
      <c r="AU28" s="187"/>
      <c r="AV28" s="187"/>
      <c r="AW28" s="187"/>
      <c r="AX28" s="187"/>
      <c r="AY28" s="52"/>
      <c r="BA28" s="55"/>
      <c r="BB28" s="48"/>
      <c r="BC28" s="48"/>
      <c r="BD28" s="55"/>
      <c r="BE28" s="55"/>
      <c r="BF28" s="55"/>
      <c r="BG28" s="55"/>
      <c r="BH28" s="55"/>
      <c r="BI28" s="55"/>
      <c r="BJ28" s="55"/>
      <c r="BK28" s="85"/>
      <c r="BL28" s="55"/>
      <c r="BM28" s="55"/>
      <c r="BN28" s="55"/>
      <c r="BO28" s="55"/>
      <c r="BP28" s="55"/>
      <c r="BQ28" s="44"/>
      <c r="BR28" s="44"/>
      <c r="BS28" s="44"/>
      <c r="BT28" s="44"/>
      <c r="BU28" s="44"/>
      <c r="BV28" s="45"/>
    </row>
    <row r="29" spans="3:74" ht="4.95" customHeight="1" x14ac:dyDescent="0.3">
      <c r="C29" s="50"/>
      <c r="D29" s="164"/>
      <c r="E29" s="164"/>
      <c r="F29" s="187"/>
      <c r="G29" s="187"/>
      <c r="H29" s="187"/>
      <c r="I29" s="187"/>
      <c r="J29" s="187"/>
      <c r="K29" s="187"/>
      <c r="L29" s="187"/>
      <c r="M29" s="187"/>
      <c r="N29" s="187"/>
      <c r="O29" s="187"/>
      <c r="P29" s="187"/>
      <c r="Q29" s="187"/>
      <c r="R29" s="187"/>
      <c r="S29" s="55"/>
      <c r="T29" s="164"/>
      <c r="U29" s="164"/>
      <c r="V29" s="187"/>
      <c r="W29" s="187"/>
      <c r="X29" s="187"/>
      <c r="Y29" s="187"/>
      <c r="Z29" s="187"/>
      <c r="AA29" s="187"/>
      <c r="AB29" s="187"/>
      <c r="AC29" s="187"/>
      <c r="AD29" s="187"/>
      <c r="AE29" s="187"/>
      <c r="AF29" s="187"/>
      <c r="AG29" s="187"/>
      <c r="AH29" s="187"/>
      <c r="AI29" s="55"/>
      <c r="AJ29" s="164"/>
      <c r="AK29" s="164"/>
      <c r="AL29" s="187"/>
      <c r="AM29" s="187"/>
      <c r="AN29" s="187"/>
      <c r="AO29" s="187"/>
      <c r="AP29" s="187"/>
      <c r="AQ29" s="187"/>
      <c r="AR29" s="187"/>
      <c r="AS29" s="187"/>
      <c r="AT29" s="187"/>
      <c r="AU29" s="187"/>
      <c r="AV29" s="187"/>
      <c r="AW29" s="187"/>
      <c r="AX29" s="187"/>
      <c r="AY29" s="52"/>
      <c r="BA29" s="48"/>
      <c r="BB29" s="48"/>
      <c r="BC29" s="48"/>
      <c r="BD29" s="55"/>
      <c r="BE29" s="55"/>
      <c r="BF29" s="55"/>
      <c r="BG29" s="55"/>
      <c r="BH29" s="55"/>
      <c r="BI29" s="55"/>
      <c r="BJ29" s="55"/>
      <c r="BK29" s="85"/>
      <c r="BL29" s="55"/>
      <c r="BM29" s="55"/>
      <c r="BN29" s="55"/>
      <c r="BO29" s="55"/>
      <c r="BP29" s="55"/>
      <c r="BQ29" s="44"/>
      <c r="BR29" s="44"/>
      <c r="BS29" s="44"/>
      <c r="BT29" s="44"/>
      <c r="BU29" s="44"/>
      <c r="BV29" s="45"/>
    </row>
    <row r="30" spans="3:74" ht="4.95" customHeight="1" x14ac:dyDescent="0.3">
      <c r="C30" s="50"/>
      <c r="D30" s="164"/>
      <c r="E30" s="164"/>
      <c r="F30" s="187"/>
      <c r="G30" s="187"/>
      <c r="H30" s="187"/>
      <c r="I30" s="187"/>
      <c r="J30" s="187"/>
      <c r="K30" s="187"/>
      <c r="L30" s="187"/>
      <c r="M30" s="187"/>
      <c r="N30" s="187"/>
      <c r="O30" s="187"/>
      <c r="P30" s="187"/>
      <c r="Q30" s="187"/>
      <c r="R30" s="187"/>
      <c r="S30" s="55"/>
      <c r="T30" s="164"/>
      <c r="U30" s="164"/>
      <c r="V30" s="187"/>
      <c r="W30" s="187"/>
      <c r="X30" s="187"/>
      <c r="Y30" s="187"/>
      <c r="Z30" s="187"/>
      <c r="AA30" s="187"/>
      <c r="AB30" s="187"/>
      <c r="AC30" s="187"/>
      <c r="AD30" s="187"/>
      <c r="AE30" s="187"/>
      <c r="AF30" s="187"/>
      <c r="AG30" s="187"/>
      <c r="AH30" s="187"/>
      <c r="AI30" s="55"/>
      <c r="AJ30" s="164"/>
      <c r="AK30" s="164"/>
      <c r="AL30" s="187"/>
      <c r="AM30" s="187"/>
      <c r="AN30" s="187"/>
      <c r="AO30" s="187"/>
      <c r="AP30" s="187"/>
      <c r="AQ30" s="187"/>
      <c r="AR30" s="187"/>
      <c r="AS30" s="187"/>
      <c r="AT30" s="187"/>
      <c r="AU30" s="187"/>
      <c r="AV30" s="187"/>
      <c r="AW30" s="187"/>
      <c r="AX30" s="187"/>
      <c r="AY30" s="52"/>
      <c r="BA30" s="43"/>
      <c r="BB30" s="43"/>
      <c r="BC30" s="43"/>
      <c r="BD30" s="55"/>
      <c r="BE30" s="55"/>
      <c r="BF30" s="55"/>
      <c r="BG30" s="55"/>
      <c r="BH30" s="55"/>
      <c r="BI30" s="55"/>
      <c r="BJ30" s="55"/>
      <c r="BK30" s="85"/>
      <c r="BL30" s="55"/>
      <c r="BM30" s="55"/>
      <c r="BN30" s="55"/>
      <c r="BO30" s="55"/>
      <c r="BP30" s="55"/>
      <c r="BQ30" s="44"/>
      <c r="BR30" s="44"/>
      <c r="BS30" s="44"/>
      <c r="BT30" s="44"/>
      <c r="BU30" s="44"/>
      <c r="BV30" s="45"/>
    </row>
    <row r="31" spans="3:74" ht="4.95" customHeight="1" x14ac:dyDescent="0.3">
      <c r="C31" s="50"/>
      <c r="D31" s="164"/>
      <c r="E31" s="164"/>
      <c r="F31" s="187"/>
      <c r="G31" s="187"/>
      <c r="H31" s="187"/>
      <c r="I31" s="187"/>
      <c r="J31" s="187"/>
      <c r="K31" s="187"/>
      <c r="L31" s="187"/>
      <c r="M31" s="187"/>
      <c r="N31" s="187"/>
      <c r="O31" s="187"/>
      <c r="P31" s="187"/>
      <c r="Q31" s="187"/>
      <c r="R31" s="187"/>
      <c r="S31" s="54"/>
      <c r="T31" s="164"/>
      <c r="U31" s="164"/>
      <c r="V31" s="187"/>
      <c r="W31" s="187"/>
      <c r="X31" s="187"/>
      <c r="Y31" s="187"/>
      <c r="Z31" s="187"/>
      <c r="AA31" s="187"/>
      <c r="AB31" s="187"/>
      <c r="AC31" s="187"/>
      <c r="AD31" s="187"/>
      <c r="AE31" s="187"/>
      <c r="AF31" s="187"/>
      <c r="AG31" s="187"/>
      <c r="AH31" s="187"/>
      <c r="AI31" s="54"/>
      <c r="AJ31" s="164"/>
      <c r="AK31" s="164"/>
      <c r="AL31" s="187"/>
      <c r="AM31" s="187"/>
      <c r="AN31" s="187"/>
      <c r="AO31" s="187"/>
      <c r="AP31" s="187"/>
      <c r="AQ31" s="187"/>
      <c r="AR31" s="187"/>
      <c r="AS31" s="187"/>
      <c r="AT31" s="187"/>
      <c r="AU31" s="187"/>
      <c r="AV31" s="187"/>
      <c r="AW31" s="187"/>
      <c r="AX31" s="187"/>
      <c r="AY31" s="52"/>
      <c r="BA31" s="43"/>
      <c r="BB31" s="43"/>
      <c r="BC31" s="43"/>
      <c r="BD31" s="55"/>
      <c r="BE31" s="55"/>
      <c r="BF31" s="55"/>
      <c r="BG31" s="55"/>
      <c r="BH31" s="55"/>
      <c r="BI31" s="55"/>
      <c r="BJ31" s="55"/>
      <c r="BK31" s="85"/>
      <c r="BL31" s="55"/>
      <c r="BM31" s="55"/>
      <c r="BN31" s="55"/>
      <c r="BO31" s="55"/>
      <c r="BP31" s="55"/>
      <c r="BQ31" s="44"/>
      <c r="BR31" s="44"/>
      <c r="BS31" s="44"/>
      <c r="BT31" s="44"/>
      <c r="BU31" s="44"/>
      <c r="BV31" s="45"/>
    </row>
    <row r="32" spans="3:74" ht="7.2" customHeight="1" x14ac:dyDescent="0.3">
      <c r="C32" s="40"/>
      <c r="D32" s="41"/>
      <c r="E32" s="55"/>
      <c r="F32" s="168" t="str">
        <f>HLOOKUP(Language!$B$2,Language!$C$12:$H$551,50)</f>
        <v>Produkt</v>
      </c>
      <c r="G32" s="149"/>
      <c r="H32" s="149"/>
      <c r="I32" s="149"/>
      <c r="J32" s="149"/>
      <c r="K32" s="149"/>
      <c r="L32" s="149"/>
      <c r="M32" s="149"/>
      <c r="N32" s="149"/>
      <c r="O32" s="149"/>
      <c r="P32" s="149"/>
      <c r="Q32" s="149"/>
      <c r="R32" s="169"/>
      <c r="S32" s="41"/>
      <c r="T32" s="41"/>
      <c r="U32" s="55"/>
      <c r="V32" s="168" t="str">
        <f>HLOOKUP(Language!$B$2,Language!$C$12:$H$551,58)</f>
        <v>Qualitätsverbesserung</v>
      </c>
      <c r="W32" s="149"/>
      <c r="X32" s="149"/>
      <c r="Y32" s="149"/>
      <c r="Z32" s="149"/>
      <c r="AA32" s="149"/>
      <c r="AB32" s="149"/>
      <c r="AC32" s="149"/>
      <c r="AD32" s="149"/>
      <c r="AE32" s="149"/>
      <c r="AF32" s="149"/>
      <c r="AG32" s="149"/>
      <c r="AH32" s="169"/>
      <c r="AI32" s="41"/>
      <c r="AJ32" s="41"/>
      <c r="AK32" s="55"/>
      <c r="AL32" s="168" t="str">
        <f>HLOOKUP(Language!$B$2,Language!$C$12:$H$551,66)</f>
        <v>Kostenreduzierung</v>
      </c>
      <c r="AM32" s="149"/>
      <c r="AN32" s="149"/>
      <c r="AO32" s="149"/>
      <c r="AP32" s="149"/>
      <c r="AQ32" s="149"/>
      <c r="AR32" s="149"/>
      <c r="AS32" s="149"/>
      <c r="AT32" s="149"/>
      <c r="AU32" s="149"/>
      <c r="AV32" s="149"/>
      <c r="AW32" s="149"/>
      <c r="AX32" s="169"/>
      <c r="AY32" s="42"/>
      <c r="BA32" s="43"/>
      <c r="BB32" s="43"/>
      <c r="BC32" s="43"/>
      <c r="BK32" s="84" t="b">
        <v>0</v>
      </c>
      <c r="BQ32" s="44"/>
      <c r="BR32" s="44"/>
      <c r="BS32" s="44"/>
      <c r="BT32" s="44"/>
      <c r="BU32" s="44"/>
      <c r="BV32" s="45"/>
    </row>
    <row r="33" spans="3:74" ht="7.2" customHeight="1" x14ac:dyDescent="0.3">
      <c r="C33" s="40"/>
      <c r="D33" s="41"/>
      <c r="E33" s="48"/>
      <c r="F33" s="149"/>
      <c r="G33" s="149"/>
      <c r="H33" s="149"/>
      <c r="I33" s="149"/>
      <c r="J33" s="149"/>
      <c r="K33" s="149"/>
      <c r="L33" s="149"/>
      <c r="M33" s="149"/>
      <c r="N33" s="149"/>
      <c r="O33" s="149"/>
      <c r="P33" s="149"/>
      <c r="Q33" s="149"/>
      <c r="R33" s="169"/>
      <c r="S33" s="41"/>
      <c r="T33" s="41"/>
      <c r="U33" s="48"/>
      <c r="V33" s="149"/>
      <c r="W33" s="149"/>
      <c r="X33" s="149"/>
      <c r="Y33" s="149"/>
      <c r="Z33" s="149"/>
      <c r="AA33" s="149"/>
      <c r="AB33" s="149"/>
      <c r="AC33" s="149"/>
      <c r="AD33" s="149"/>
      <c r="AE33" s="149"/>
      <c r="AF33" s="149"/>
      <c r="AG33" s="149"/>
      <c r="AH33" s="169"/>
      <c r="AI33" s="41"/>
      <c r="AJ33" s="41"/>
      <c r="AK33" s="48"/>
      <c r="AL33" s="149"/>
      <c r="AM33" s="149"/>
      <c r="AN33" s="149"/>
      <c r="AO33" s="149"/>
      <c r="AP33" s="149"/>
      <c r="AQ33" s="149"/>
      <c r="AR33" s="149"/>
      <c r="AS33" s="149"/>
      <c r="AT33" s="149"/>
      <c r="AU33" s="149"/>
      <c r="AV33" s="149"/>
      <c r="AW33" s="149"/>
      <c r="AX33" s="169"/>
      <c r="AY33" s="42"/>
      <c r="BA33" s="43"/>
      <c r="BB33" s="43"/>
      <c r="BC33" s="43"/>
      <c r="BQ33" s="44"/>
      <c r="BR33" s="44"/>
      <c r="BS33" s="44"/>
      <c r="BT33" s="44"/>
      <c r="BU33" s="44"/>
      <c r="BV33" s="45"/>
    </row>
    <row r="34" spans="3:74" ht="7.2" customHeight="1" x14ac:dyDescent="0.3">
      <c r="C34" s="40"/>
      <c r="D34" s="41"/>
      <c r="E34" s="43"/>
      <c r="F34" s="168" t="str">
        <f>HLOOKUP(Language!$B$2,Language!$C$12:$H$551,51)</f>
        <v>Prozess</v>
      </c>
      <c r="G34" s="149"/>
      <c r="H34" s="149"/>
      <c r="I34" s="149"/>
      <c r="J34" s="149"/>
      <c r="K34" s="149"/>
      <c r="L34" s="149"/>
      <c r="M34" s="149"/>
      <c r="N34" s="149"/>
      <c r="O34" s="149"/>
      <c r="P34" s="149"/>
      <c r="Q34" s="149"/>
      <c r="R34" s="169"/>
      <c r="S34" s="41"/>
      <c r="T34" s="41"/>
      <c r="U34" s="43"/>
      <c r="V34" s="168" t="str">
        <f>HLOOKUP(Language!$B$2,Language!$C$12:$H$551,59)</f>
        <v>Kundenanforderung</v>
      </c>
      <c r="W34" s="149"/>
      <c r="X34" s="149"/>
      <c r="Y34" s="149"/>
      <c r="Z34" s="149"/>
      <c r="AA34" s="149"/>
      <c r="AB34" s="149"/>
      <c r="AC34" s="149"/>
      <c r="AD34" s="149"/>
      <c r="AE34" s="149"/>
      <c r="AF34" s="149"/>
      <c r="AG34" s="149"/>
      <c r="AH34" s="169"/>
      <c r="AI34" s="41"/>
      <c r="AJ34" s="41"/>
      <c r="AK34" s="43"/>
      <c r="AL34" s="168" t="str">
        <f>HLOOKUP(Language!$B$2,Language!$C$12:$H$551,67)</f>
        <v>Kostenneutral</v>
      </c>
      <c r="AM34" s="149"/>
      <c r="AN34" s="149"/>
      <c r="AO34" s="149"/>
      <c r="AP34" s="149"/>
      <c r="AQ34" s="149"/>
      <c r="AR34" s="149"/>
      <c r="AS34" s="149"/>
      <c r="AT34" s="149"/>
      <c r="AU34" s="149"/>
      <c r="AV34" s="149"/>
      <c r="AW34" s="149"/>
      <c r="AX34" s="169"/>
      <c r="AY34" s="42"/>
      <c r="BA34" s="43"/>
      <c r="BB34" s="43"/>
      <c r="BC34" s="43"/>
      <c r="BK34" s="84" t="b">
        <v>0</v>
      </c>
      <c r="BQ34" s="44"/>
      <c r="BR34" s="44"/>
      <c r="BS34" s="44"/>
      <c r="BT34" s="44"/>
      <c r="BU34" s="44"/>
      <c r="BV34" s="45"/>
    </row>
    <row r="35" spans="3:74" ht="7.2" customHeight="1" x14ac:dyDescent="0.3">
      <c r="C35" s="40"/>
      <c r="D35" s="41"/>
      <c r="E35" s="43"/>
      <c r="F35" s="149"/>
      <c r="G35" s="149"/>
      <c r="H35" s="149"/>
      <c r="I35" s="149"/>
      <c r="J35" s="149"/>
      <c r="K35" s="149"/>
      <c r="L35" s="149"/>
      <c r="M35" s="149"/>
      <c r="N35" s="149"/>
      <c r="O35" s="149"/>
      <c r="P35" s="149"/>
      <c r="Q35" s="149"/>
      <c r="R35" s="169"/>
      <c r="S35" s="41"/>
      <c r="T35" s="41"/>
      <c r="U35" s="43"/>
      <c r="V35" s="149"/>
      <c r="W35" s="149"/>
      <c r="X35" s="149"/>
      <c r="Y35" s="149"/>
      <c r="Z35" s="149"/>
      <c r="AA35" s="149"/>
      <c r="AB35" s="149"/>
      <c r="AC35" s="149"/>
      <c r="AD35" s="149"/>
      <c r="AE35" s="149"/>
      <c r="AF35" s="149"/>
      <c r="AG35" s="149"/>
      <c r="AH35" s="169"/>
      <c r="AI35" s="41"/>
      <c r="AJ35" s="41"/>
      <c r="AK35" s="43"/>
      <c r="AL35" s="149"/>
      <c r="AM35" s="149"/>
      <c r="AN35" s="149"/>
      <c r="AO35" s="149"/>
      <c r="AP35" s="149"/>
      <c r="AQ35" s="149"/>
      <c r="AR35" s="149"/>
      <c r="AS35" s="149"/>
      <c r="AT35" s="149"/>
      <c r="AU35" s="149"/>
      <c r="AV35" s="149"/>
      <c r="AW35" s="149"/>
      <c r="AX35" s="169"/>
      <c r="AY35" s="42"/>
      <c r="BA35" s="43"/>
      <c r="BB35" s="43"/>
      <c r="BC35" s="43"/>
      <c r="BQ35" s="44"/>
      <c r="BR35" s="44"/>
      <c r="BS35" s="44"/>
      <c r="BT35" s="44"/>
      <c r="BU35" s="44"/>
      <c r="BV35" s="45"/>
    </row>
    <row r="36" spans="3:74" ht="7.2" customHeight="1" x14ac:dyDescent="0.3">
      <c r="C36" s="40"/>
      <c r="D36" s="41"/>
      <c r="E36" s="43"/>
      <c r="F36" s="168" t="str">
        <f>HLOOKUP(Language!$B$2,Language!$C$12:$H$551,52)</f>
        <v>Dokumentation (Norm etc.)</v>
      </c>
      <c r="G36" s="149"/>
      <c r="H36" s="149"/>
      <c r="I36" s="149"/>
      <c r="J36" s="149"/>
      <c r="K36" s="149"/>
      <c r="L36" s="149"/>
      <c r="M36" s="149"/>
      <c r="N36" s="149"/>
      <c r="O36" s="149"/>
      <c r="P36" s="149"/>
      <c r="Q36" s="149"/>
      <c r="R36" s="169"/>
      <c r="S36" s="41"/>
      <c r="T36" s="41"/>
      <c r="U36" s="43"/>
      <c r="V36" s="168" t="str">
        <f>HLOOKUP(Language!$B$2,Language!$C$12:$H$551,60)</f>
        <v>Gesetzliche Anforderungen</v>
      </c>
      <c r="W36" s="149"/>
      <c r="X36" s="149"/>
      <c r="Y36" s="149"/>
      <c r="Z36" s="149"/>
      <c r="AA36" s="149"/>
      <c r="AB36" s="149"/>
      <c r="AC36" s="149"/>
      <c r="AD36" s="149"/>
      <c r="AE36" s="149"/>
      <c r="AF36" s="149"/>
      <c r="AG36" s="149"/>
      <c r="AH36" s="169"/>
      <c r="AI36" s="41"/>
      <c r="AJ36" s="41"/>
      <c r="AK36" s="43"/>
      <c r="AL36" s="168" t="str">
        <f>HLOOKUP(Language!$B$2,Language!$C$12:$H$551,68)</f>
        <v>Mehrkosten</v>
      </c>
      <c r="AM36" s="149"/>
      <c r="AN36" s="149"/>
      <c r="AO36" s="149"/>
      <c r="AP36" s="149"/>
      <c r="AQ36" s="149"/>
      <c r="AR36" s="149"/>
      <c r="AS36" s="149"/>
      <c r="AT36" s="149"/>
      <c r="AU36" s="149"/>
      <c r="AV36" s="149"/>
      <c r="AW36" s="149"/>
      <c r="AX36" s="169"/>
      <c r="AY36" s="42"/>
      <c r="BA36" s="43"/>
      <c r="BB36" s="43"/>
      <c r="BC36" s="43"/>
      <c r="BK36" s="84" t="b">
        <v>0</v>
      </c>
      <c r="BQ36" s="44"/>
      <c r="BR36" s="44"/>
      <c r="BS36" s="44"/>
      <c r="BT36" s="44"/>
      <c r="BU36" s="44"/>
      <c r="BV36" s="45"/>
    </row>
    <row r="37" spans="3:74" ht="7.2" customHeight="1" x14ac:dyDescent="0.3">
      <c r="C37" s="40"/>
      <c r="D37" s="41"/>
      <c r="E37" s="43"/>
      <c r="F37" s="149"/>
      <c r="G37" s="149"/>
      <c r="H37" s="149"/>
      <c r="I37" s="149"/>
      <c r="J37" s="149"/>
      <c r="K37" s="149"/>
      <c r="L37" s="149"/>
      <c r="M37" s="149"/>
      <c r="N37" s="149"/>
      <c r="O37" s="149"/>
      <c r="P37" s="149"/>
      <c r="Q37" s="149"/>
      <c r="R37" s="169"/>
      <c r="S37" s="41"/>
      <c r="T37" s="41"/>
      <c r="U37" s="43"/>
      <c r="V37" s="149"/>
      <c r="W37" s="149"/>
      <c r="X37" s="149"/>
      <c r="Y37" s="149"/>
      <c r="Z37" s="149"/>
      <c r="AA37" s="149"/>
      <c r="AB37" s="149"/>
      <c r="AC37" s="149"/>
      <c r="AD37" s="149"/>
      <c r="AE37" s="149"/>
      <c r="AF37" s="149"/>
      <c r="AG37" s="149"/>
      <c r="AH37" s="169"/>
      <c r="AI37" s="41"/>
      <c r="AJ37" s="41"/>
      <c r="AK37" s="43"/>
      <c r="AL37" s="149"/>
      <c r="AM37" s="149"/>
      <c r="AN37" s="149"/>
      <c r="AO37" s="149"/>
      <c r="AP37" s="149"/>
      <c r="AQ37" s="149"/>
      <c r="AR37" s="149"/>
      <c r="AS37" s="149"/>
      <c r="AT37" s="149"/>
      <c r="AU37" s="149"/>
      <c r="AV37" s="149"/>
      <c r="AW37" s="149"/>
      <c r="AX37" s="169"/>
      <c r="AY37" s="42"/>
      <c r="BA37" s="43"/>
      <c r="BB37" s="43"/>
      <c r="BC37" s="43"/>
      <c r="BQ37" s="44"/>
      <c r="BR37" s="44"/>
      <c r="BS37" s="44"/>
      <c r="BT37" s="44"/>
      <c r="BU37" s="44"/>
      <c r="BV37" s="45"/>
    </row>
    <row r="38" spans="3:74" ht="7.2" customHeight="1" x14ac:dyDescent="0.3">
      <c r="C38" s="40"/>
      <c r="D38" s="41"/>
      <c r="E38" s="43"/>
      <c r="F38" s="168" t="str">
        <f>HLOOKUP(Language!$B$2,Language!$C$12:$H$551,53)</f>
        <v>Lieferant</v>
      </c>
      <c r="G38" s="149"/>
      <c r="H38" s="149"/>
      <c r="I38" s="149"/>
      <c r="J38" s="149"/>
      <c r="K38" s="149"/>
      <c r="L38" s="149"/>
      <c r="M38" s="149"/>
      <c r="N38" s="149"/>
      <c r="O38" s="149"/>
      <c r="P38" s="149"/>
      <c r="Q38" s="149"/>
      <c r="R38" s="169"/>
      <c r="S38" s="41"/>
      <c r="T38" s="41"/>
      <c r="U38" s="43"/>
      <c r="V38" s="168" t="str">
        <f>HLOOKUP(Language!$B$2,Language!$C$12:$H$551,61)</f>
        <v>Verlagerung</v>
      </c>
      <c r="W38" s="149"/>
      <c r="X38" s="149"/>
      <c r="Y38" s="149"/>
      <c r="Z38" s="149"/>
      <c r="AA38" s="149"/>
      <c r="AB38" s="149"/>
      <c r="AC38" s="149"/>
      <c r="AD38" s="149"/>
      <c r="AE38" s="149"/>
      <c r="AF38" s="149"/>
      <c r="AG38" s="149"/>
      <c r="AH38" s="169"/>
      <c r="AI38" s="41"/>
      <c r="AJ38" s="41"/>
      <c r="AK38" s="43"/>
      <c r="AL38" s="168" t="str">
        <f>HLOOKUP(Language!$B$2,Language!$C$12:$H$551,69)</f>
        <v>Aktueller Preis pro 100 Einheiten 
(in Euro)</v>
      </c>
      <c r="AM38" s="168"/>
      <c r="AN38" s="168"/>
      <c r="AO38" s="168"/>
      <c r="AP38" s="168"/>
      <c r="AQ38" s="168"/>
      <c r="AR38" s="168"/>
      <c r="AS38" s="168"/>
      <c r="AT38" s="168"/>
      <c r="AU38" s="168"/>
      <c r="AV38" s="222"/>
      <c r="AW38" s="222"/>
      <c r="AX38" s="222"/>
      <c r="AY38" s="42"/>
      <c r="BK38" s="84" t="b">
        <v>0</v>
      </c>
    </row>
    <row r="39" spans="3:74" ht="7.2" customHeight="1" x14ac:dyDescent="0.3">
      <c r="C39" s="40"/>
      <c r="D39" s="41"/>
      <c r="E39" s="43"/>
      <c r="F39" s="149"/>
      <c r="G39" s="149"/>
      <c r="H39" s="149"/>
      <c r="I39" s="149"/>
      <c r="J39" s="149"/>
      <c r="K39" s="149"/>
      <c r="L39" s="149"/>
      <c r="M39" s="149"/>
      <c r="N39" s="149"/>
      <c r="O39" s="149"/>
      <c r="P39" s="149"/>
      <c r="Q39" s="149"/>
      <c r="R39" s="169"/>
      <c r="S39" s="41"/>
      <c r="T39" s="41"/>
      <c r="U39" s="43"/>
      <c r="V39" s="149"/>
      <c r="W39" s="149"/>
      <c r="X39" s="149"/>
      <c r="Y39" s="149"/>
      <c r="Z39" s="149"/>
      <c r="AA39" s="149"/>
      <c r="AB39" s="149"/>
      <c r="AC39" s="149"/>
      <c r="AD39" s="149"/>
      <c r="AE39" s="149"/>
      <c r="AF39" s="149"/>
      <c r="AG39" s="149"/>
      <c r="AH39" s="169"/>
      <c r="AI39" s="41"/>
      <c r="AJ39" s="41"/>
      <c r="AK39" s="43"/>
      <c r="AL39" s="168"/>
      <c r="AM39" s="168"/>
      <c r="AN39" s="168"/>
      <c r="AO39" s="168"/>
      <c r="AP39" s="168"/>
      <c r="AQ39" s="168"/>
      <c r="AR39" s="168"/>
      <c r="AS39" s="168"/>
      <c r="AT39" s="168"/>
      <c r="AU39" s="168"/>
      <c r="AV39" s="222"/>
      <c r="AW39" s="222"/>
      <c r="AX39" s="222"/>
      <c r="AY39" s="42"/>
    </row>
    <row r="40" spans="3:74" ht="7.2" customHeight="1" x14ac:dyDescent="0.3">
      <c r="C40" s="40"/>
      <c r="D40" s="41"/>
      <c r="E40" s="43"/>
      <c r="F40" s="168" t="str">
        <f>HLOOKUP(Language!$B$2,Language!$C$12:$H$551,54)</f>
        <v>sonstiges, bitte beschreiben:</v>
      </c>
      <c r="G40" s="149"/>
      <c r="H40" s="149"/>
      <c r="I40" s="149"/>
      <c r="J40" s="149"/>
      <c r="K40" s="149"/>
      <c r="L40" s="149"/>
      <c r="M40" s="149"/>
      <c r="N40" s="149"/>
      <c r="O40" s="149"/>
      <c r="P40" s="149"/>
      <c r="Q40" s="149"/>
      <c r="R40" s="169"/>
      <c r="S40" s="41"/>
      <c r="T40" s="41"/>
      <c r="U40" s="43"/>
      <c r="V40" s="168" t="str">
        <f>HLOOKUP(Language!$B$2,Language!$C$12:$H$551,62)</f>
        <v>Kapazitätserhöhung</v>
      </c>
      <c r="W40" s="149"/>
      <c r="X40" s="149"/>
      <c r="Y40" s="149"/>
      <c r="Z40" s="149"/>
      <c r="AA40" s="149"/>
      <c r="AB40" s="149"/>
      <c r="AC40" s="149"/>
      <c r="AD40" s="149"/>
      <c r="AE40" s="149"/>
      <c r="AF40" s="149"/>
      <c r="AG40" s="149"/>
      <c r="AH40" s="169"/>
      <c r="AI40" s="41"/>
      <c r="AJ40" s="41"/>
      <c r="AK40" s="43"/>
      <c r="AL40" s="168" t="str">
        <f>HLOOKUP(Language!$B$2,Language!$C$12:$H$551,70)</f>
        <v>Neuer Preis pro 100 Einheiten
(in Euro)</v>
      </c>
      <c r="AM40" s="168"/>
      <c r="AN40" s="168"/>
      <c r="AO40" s="168"/>
      <c r="AP40" s="168"/>
      <c r="AQ40" s="168"/>
      <c r="AR40" s="168"/>
      <c r="AS40" s="168"/>
      <c r="AT40" s="168"/>
      <c r="AU40" s="168"/>
      <c r="AV40" s="222"/>
      <c r="AW40" s="222"/>
      <c r="AX40" s="222"/>
      <c r="AY40" s="42"/>
    </row>
    <row r="41" spans="3:74" ht="7.2" customHeight="1" x14ac:dyDescent="0.3">
      <c r="C41" s="40"/>
      <c r="D41" s="41"/>
      <c r="E41" s="43"/>
      <c r="F41" s="149"/>
      <c r="G41" s="149"/>
      <c r="H41" s="149"/>
      <c r="I41" s="149"/>
      <c r="J41" s="149"/>
      <c r="K41" s="149"/>
      <c r="L41" s="149"/>
      <c r="M41" s="149"/>
      <c r="N41" s="149"/>
      <c r="O41" s="149"/>
      <c r="P41" s="149"/>
      <c r="Q41" s="149"/>
      <c r="R41" s="169"/>
      <c r="S41" s="41"/>
      <c r="T41" s="41"/>
      <c r="U41" s="43"/>
      <c r="V41" s="149"/>
      <c r="W41" s="149"/>
      <c r="X41" s="149"/>
      <c r="Y41" s="149"/>
      <c r="Z41" s="149"/>
      <c r="AA41" s="149"/>
      <c r="AB41" s="149"/>
      <c r="AC41" s="149"/>
      <c r="AD41" s="149"/>
      <c r="AE41" s="149"/>
      <c r="AF41" s="149"/>
      <c r="AG41" s="149"/>
      <c r="AH41" s="169"/>
      <c r="AI41" s="41"/>
      <c r="AJ41" s="41"/>
      <c r="AK41" s="43"/>
      <c r="AL41" s="168"/>
      <c r="AM41" s="168"/>
      <c r="AN41" s="168"/>
      <c r="AO41" s="168"/>
      <c r="AP41" s="168"/>
      <c r="AQ41" s="168"/>
      <c r="AR41" s="168"/>
      <c r="AS41" s="168"/>
      <c r="AT41" s="168"/>
      <c r="AU41" s="168"/>
      <c r="AV41" s="222"/>
      <c r="AW41" s="222"/>
      <c r="AX41" s="222"/>
      <c r="AY41" s="42"/>
    </row>
    <row r="42" spans="3:74" ht="7.2" customHeight="1" x14ac:dyDescent="0.3">
      <c r="C42" s="40"/>
      <c r="D42" s="41"/>
      <c r="E42" s="43"/>
      <c r="F42" s="170"/>
      <c r="G42" s="171"/>
      <c r="H42" s="171"/>
      <c r="I42" s="171"/>
      <c r="J42" s="171"/>
      <c r="K42" s="171"/>
      <c r="L42" s="171"/>
      <c r="M42" s="171"/>
      <c r="N42" s="171"/>
      <c r="O42" s="171"/>
      <c r="P42" s="171"/>
      <c r="Q42" s="171"/>
      <c r="R42" s="172"/>
      <c r="S42" s="41"/>
      <c r="T42" s="41"/>
      <c r="U42" s="43"/>
      <c r="V42" s="168" t="str">
        <f>HLOOKUP(Language!$B$2,Language!$C$12:$H$551,54)</f>
        <v>sonstiges, bitte beschreiben:</v>
      </c>
      <c r="W42" s="149"/>
      <c r="X42" s="149"/>
      <c r="Y42" s="149"/>
      <c r="Z42" s="149"/>
      <c r="AA42" s="149"/>
      <c r="AB42" s="149"/>
      <c r="AC42" s="149"/>
      <c r="AD42" s="149"/>
      <c r="AE42" s="149"/>
      <c r="AF42" s="149"/>
      <c r="AG42" s="149"/>
      <c r="AH42" s="169"/>
      <c r="AI42" s="41"/>
      <c r="AJ42" s="41"/>
      <c r="AK42" s="43"/>
      <c r="AL42" s="168" t="str">
        <f>HLOOKUP(Language!$B$2,Language!$C$12:$H$551,71)</f>
        <v>Werkzeugkosten
(in Euro)</v>
      </c>
      <c r="AM42" s="168"/>
      <c r="AN42" s="168"/>
      <c r="AO42" s="168"/>
      <c r="AP42" s="168"/>
      <c r="AQ42" s="168"/>
      <c r="AR42" s="168"/>
      <c r="AS42" s="168"/>
      <c r="AT42" s="168"/>
      <c r="AU42" s="168"/>
      <c r="AV42" s="222"/>
      <c r="AW42" s="222"/>
      <c r="AX42" s="222"/>
      <c r="AY42" s="42"/>
    </row>
    <row r="43" spans="3:74" ht="7.2" customHeight="1" x14ac:dyDescent="0.3">
      <c r="C43" s="40"/>
      <c r="D43" s="41"/>
      <c r="E43" s="43"/>
      <c r="F43" s="173"/>
      <c r="G43" s="174"/>
      <c r="H43" s="174"/>
      <c r="I43" s="174"/>
      <c r="J43" s="174"/>
      <c r="K43" s="174"/>
      <c r="L43" s="174"/>
      <c r="M43" s="174"/>
      <c r="N43" s="174"/>
      <c r="O43" s="174"/>
      <c r="P43" s="174"/>
      <c r="Q43" s="174"/>
      <c r="R43" s="175"/>
      <c r="S43" s="41"/>
      <c r="T43" s="41"/>
      <c r="U43" s="43"/>
      <c r="V43" s="149"/>
      <c r="W43" s="149"/>
      <c r="X43" s="149"/>
      <c r="Y43" s="149"/>
      <c r="Z43" s="149"/>
      <c r="AA43" s="149"/>
      <c r="AB43" s="149"/>
      <c r="AC43" s="149"/>
      <c r="AD43" s="149"/>
      <c r="AE43" s="149"/>
      <c r="AF43" s="149"/>
      <c r="AG43" s="149"/>
      <c r="AH43" s="169"/>
      <c r="AI43" s="41"/>
      <c r="AJ43" s="41"/>
      <c r="AK43" s="43"/>
      <c r="AL43" s="168"/>
      <c r="AM43" s="168"/>
      <c r="AN43" s="168"/>
      <c r="AO43" s="168"/>
      <c r="AP43" s="168"/>
      <c r="AQ43" s="168"/>
      <c r="AR43" s="168"/>
      <c r="AS43" s="168"/>
      <c r="AT43" s="168"/>
      <c r="AU43" s="168"/>
      <c r="AV43" s="222"/>
      <c r="AW43" s="222"/>
      <c r="AX43" s="222"/>
      <c r="AY43" s="42"/>
    </row>
    <row r="44" spans="3:74" ht="7.2" customHeight="1" x14ac:dyDescent="0.3">
      <c r="C44" s="40"/>
      <c r="D44" s="41"/>
      <c r="E44" s="43"/>
      <c r="F44" s="173"/>
      <c r="G44" s="174"/>
      <c r="H44" s="174"/>
      <c r="I44" s="174"/>
      <c r="J44" s="174"/>
      <c r="K44" s="174"/>
      <c r="L44" s="174"/>
      <c r="M44" s="174"/>
      <c r="N44" s="174"/>
      <c r="O44" s="174"/>
      <c r="P44" s="174"/>
      <c r="Q44" s="174"/>
      <c r="R44" s="175"/>
      <c r="S44" s="41"/>
      <c r="T44" s="41"/>
      <c r="U44" s="41"/>
      <c r="V44" s="235"/>
      <c r="W44" s="236"/>
      <c r="X44" s="236"/>
      <c r="Y44" s="236"/>
      <c r="Z44" s="236"/>
      <c r="AA44" s="236"/>
      <c r="AB44" s="236"/>
      <c r="AC44" s="236"/>
      <c r="AD44" s="236"/>
      <c r="AE44" s="236"/>
      <c r="AF44" s="236"/>
      <c r="AG44" s="236"/>
      <c r="AH44" s="237"/>
      <c r="AI44" s="41"/>
      <c r="AJ44" s="41"/>
      <c r="AK44" s="41"/>
      <c r="AL44" s="41"/>
      <c r="AM44" s="41"/>
      <c r="AN44" s="41"/>
      <c r="AO44" s="41"/>
      <c r="AP44" s="43"/>
      <c r="AQ44" s="43"/>
      <c r="AR44" s="43"/>
      <c r="AS44" s="43"/>
      <c r="AT44" s="43"/>
      <c r="AU44" s="43"/>
      <c r="AV44" s="43"/>
      <c r="AW44" s="43"/>
      <c r="AX44" s="41"/>
      <c r="AY44" s="42"/>
    </row>
    <row r="45" spans="3:74" ht="7.2" customHeight="1" x14ac:dyDescent="0.3">
      <c r="C45" s="40"/>
      <c r="D45" s="41"/>
      <c r="E45" s="43"/>
      <c r="F45" s="173"/>
      <c r="G45" s="174"/>
      <c r="H45" s="174"/>
      <c r="I45" s="174"/>
      <c r="J45" s="174"/>
      <c r="K45" s="174"/>
      <c r="L45" s="174"/>
      <c r="M45" s="174"/>
      <c r="N45" s="174"/>
      <c r="O45" s="174"/>
      <c r="P45" s="174"/>
      <c r="Q45" s="174"/>
      <c r="R45" s="175"/>
      <c r="S45" s="56"/>
      <c r="T45" s="56"/>
      <c r="U45" s="56"/>
      <c r="V45" s="238"/>
      <c r="W45" s="239"/>
      <c r="X45" s="239"/>
      <c r="Y45" s="239"/>
      <c r="Z45" s="239"/>
      <c r="AA45" s="239"/>
      <c r="AB45" s="239"/>
      <c r="AC45" s="239"/>
      <c r="AD45" s="239"/>
      <c r="AE45" s="239"/>
      <c r="AF45" s="239"/>
      <c r="AG45" s="239"/>
      <c r="AH45" s="240"/>
      <c r="AI45" s="56"/>
      <c r="AJ45" s="56"/>
      <c r="AK45" s="41"/>
      <c r="AL45" s="41"/>
      <c r="AM45" s="41"/>
      <c r="AN45" s="41"/>
      <c r="AO45" s="41"/>
      <c r="AP45" s="43"/>
      <c r="AQ45" s="43"/>
      <c r="AR45" s="43"/>
      <c r="AS45" s="43"/>
      <c r="AT45" s="43"/>
      <c r="AU45" s="43"/>
      <c r="AV45" s="43"/>
      <c r="AW45" s="43"/>
      <c r="AX45" s="41"/>
      <c r="AY45" s="42"/>
    </row>
    <row r="46" spans="3:74" ht="7.2" customHeight="1" x14ac:dyDescent="0.3">
      <c r="C46" s="40"/>
      <c r="D46" s="41"/>
      <c r="E46" s="43"/>
      <c r="F46" s="173"/>
      <c r="G46" s="174"/>
      <c r="H46" s="174"/>
      <c r="I46" s="174"/>
      <c r="J46" s="174"/>
      <c r="K46" s="174"/>
      <c r="L46" s="174"/>
      <c r="M46" s="174"/>
      <c r="N46" s="174"/>
      <c r="O46" s="174"/>
      <c r="P46" s="174"/>
      <c r="Q46" s="174"/>
      <c r="R46" s="175"/>
      <c r="S46" s="56"/>
      <c r="T46" s="56"/>
      <c r="U46" s="56"/>
      <c r="V46" s="238"/>
      <c r="W46" s="239"/>
      <c r="X46" s="239"/>
      <c r="Y46" s="239"/>
      <c r="Z46" s="239"/>
      <c r="AA46" s="239"/>
      <c r="AB46" s="239"/>
      <c r="AC46" s="239"/>
      <c r="AD46" s="239"/>
      <c r="AE46" s="239"/>
      <c r="AF46" s="239"/>
      <c r="AG46" s="239"/>
      <c r="AH46" s="240"/>
      <c r="AI46" s="56"/>
      <c r="AJ46" s="56"/>
      <c r="AY46" s="42"/>
    </row>
    <row r="47" spans="3:74" ht="7.2" customHeight="1" x14ac:dyDescent="0.3">
      <c r="C47" s="40"/>
      <c r="D47" s="41"/>
      <c r="E47" s="43"/>
      <c r="F47" s="176"/>
      <c r="G47" s="177"/>
      <c r="H47" s="177"/>
      <c r="I47" s="177"/>
      <c r="J47" s="177"/>
      <c r="K47" s="177"/>
      <c r="L47" s="177"/>
      <c r="M47" s="177"/>
      <c r="N47" s="177"/>
      <c r="O47" s="177"/>
      <c r="P47" s="177"/>
      <c r="Q47" s="177"/>
      <c r="R47" s="178"/>
      <c r="S47" s="41"/>
      <c r="V47" s="241"/>
      <c r="W47" s="242"/>
      <c r="X47" s="242"/>
      <c r="Y47" s="242"/>
      <c r="Z47" s="242"/>
      <c r="AA47" s="242"/>
      <c r="AB47" s="242"/>
      <c r="AC47" s="242"/>
      <c r="AD47" s="242"/>
      <c r="AE47" s="242"/>
      <c r="AF47" s="242"/>
      <c r="AG47" s="242"/>
      <c r="AH47" s="243"/>
      <c r="AY47" s="42"/>
    </row>
    <row r="48" spans="3:74" ht="4.95" customHeight="1" x14ac:dyDescent="0.3">
      <c r="C48" s="50"/>
      <c r="D48" s="41"/>
      <c r="E48" s="41"/>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1"/>
      <c r="AY48" s="52"/>
    </row>
    <row r="49" spans="3:76" ht="4.95" customHeight="1" x14ac:dyDescent="0.3">
      <c r="C49" s="50"/>
      <c r="D49" s="234" t="s">
        <v>7</v>
      </c>
      <c r="E49" s="164"/>
      <c r="F49" s="187" t="str">
        <f>HLOOKUP(Language!$B$2,Language!$C$12:$H$551,74)</f>
        <v xml:space="preserve">Beschreibung der Änderung </v>
      </c>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52"/>
      <c r="BA49" s="51"/>
      <c r="BB49" s="51"/>
      <c r="BC49" s="51"/>
      <c r="BD49" s="51"/>
      <c r="BE49" s="51"/>
      <c r="BF49" s="51"/>
      <c r="BG49" s="51"/>
      <c r="BH49" s="51"/>
    </row>
    <row r="50" spans="3:76" ht="4.95" customHeight="1" x14ac:dyDescent="0.3">
      <c r="C50" s="50"/>
      <c r="D50" s="164"/>
      <c r="E50" s="164"/>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52"/>
    </row>
    <row r="51" spans="3:76" ht="4.95" customHeight="1" x14ac:dyDescent="0.3">
      <c r="C51" s="50"/>
      <c r="D51" s="164"/>
      <c r="E51" s="164"/>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52"/>
    </row>
    <row r="52" spans="3:76" ht="19.95" customHeight="1" x14ac:dyDescent="0.3">
      <c r="C52" s="50"/>
      <c r="D52" s="51"/>
      <c r="E52" s="51"/>
      <c r="F52" s="165" t="str">
        <f>HLOOKUP(Language!$B$2,Language!$C$12:$H$551,75)</f>
        <v>Detaillierte Beschreibung der Situation vor und nach der Änderung</v>
      </c>
      <c r="G52" s="165"/>
      <c r="H52" s="165"/>
      <c r="I52" s="165"/>
      <c r="J52" s="165"/>
      <c r="K52" s="165"/>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166"/>
      <c r="AX52" s="166"/>
      <c r="AY52" s="52"/>
    </row>
    <row r="53" spans="3:76" ht="19.95" customHeight="1" x14ac:dyDescent="0.3">
      <c r="C53" s="50"/>
      <c r="D53" s="51"/>
      <c r="E53" s="51"/>
      <c r="F53" s="165"/>
      <c r="G53" s="165"/>
      <c r="H53" s="165"/>
      <c r="I53" s="165"/>
      <c r="J53" s="165"/>
      <c r="K53" s="165"/>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166"/>
      <c r="AX53" s="166"/>
      <c r="AY53" s="52"/>
    </row>
    <row r="54" spans="3:76" ht="4.95" customHeight="1" x14ac:dyDescent="0.3">
      <c r="C54" s="50"/>
      <c r="D54" s="41"/>
      <c r="E54" s="41"/>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1"/>
      <c r="AY54" s="52"/>
    </row>
    <row r="55" spans="3:76" ht="19.95" customHeight="1" x14ac:dyDescent="0.3">
      <c r="C55" s="50"/>
      <c r="D55" s="51"/>
      <c r="E55" s="51"/>
      <c r="F55" s="165" t="str">
        <f>HLOOKUP(Language!$B$2,Language!$C$12:$H$551,76)</f>
        <v>Detaillierte Beschreibung für den Grund der Änderung</v>
      </c>
      <c r="G55" s="165"/>
      <c r="H55" s="165"/>
      <c r="I55" s="165"/>
      <c r="J55" s="165"/>
      <c r="K55" s="165"/>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52"/>
    </row>
    <row r="56" spans="3:76" ht="19.95" customHeight="1" x14ac:dyDescent="0.3">
      <c r="C56" s="50"/>
      <c r="D56" s="51"/>
      <c r="E56" s="51"/>
      <c r="F56" s="165"/>
      <c r="G56" s="165"/>
      <c r="H56" s="165"/>
      <c r="I56" s="165"/>
      <c r="J56" s="165"/>
      <c r="K56" s="165"/>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52"/>
    </row>
    <row r="57" spans="3:76" ht="4.95" customHeight="1" x14ac:dyDescent="0.3">
      <c r="C57" s="50"/>
      <c r="D57" s="45"/>
      <c r="E57" s="4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1"/>
      <c r="AQ57" s="45"/>
      <c r="AR57" s="45"/>
      <c r="AS57" s="45"/>
      <c r="AT57" s="45"/>
      <c r="AU57" s="45"/>
      <c r="AV57" s="45"/>
      <c r="AW57" s="45"/>
      <c r="AX57" s="45"/>
      <c r="AY57" s="52"/>
    </row>
    <row r="58" spans="3:76" ht="4.95" customHeight="1" x14ac:dyDescent="0.3">
      <c r="C58" s="50"/>
      <c r="D58" s="164" t="s">
        <v>8</v>
      </c>
      <c r="E58" s="164"/>
      <c r="F58" s="221" t="str">
        <f>HLOOKUP(Language!$B$2,Language!$C$12:$H$551,79)</f>
        <v>Beginn der Aktivitäten (Datum)</v>
      </c>
      <c r="G58" s="221"/>
      <c r="H58" s="221"/>
      <c r="I58" s="221"/>
      <c r="J58" s="221"/>
      <c r="K58" s="221"/>
      <c r="L58" s="221"/>
      <c r="M58" s="223"/>
      <c r="N58" s="223"/>
      <c r="O58" s="223"/>
      <c r="P58" s="223"/>
      <c r="Q58" s="223"/>
      <c r="S58" s="57"/>
      <c r="T58" s="57"/>
      <c r="U58" s="221" t="str">
        <f>HLOOKUP(Language!$B$2,Language!$C$12:$H$551,80)</f>
        <v>Erstmuster verfügbar (Datum)</v>
      </c>
      <c r="V58" s="221"/>
      <c r="W58" s="221"/>
      <c r="X58" s="221"/>
      <c r="Y58" s="221"/>
      <c r="Z58" s="221"/>
      <c r="AA58" s="221"/>
      <c r="AB58" s="223"/>
      <c r="AC58" s="223"/>
      <c r="AD58" s="223"/>
      <c r="AE58" s="223"/>
      <c r="AF58" s="223"/>
      <c r="AJ58" s="221" t="str">
        <f>HLOOKUP(Language!$B$2,Language!$C$12:$H$551,81)</f>
        <v>geplanter (frühester) SOP (Datum)</v>
      </c>
      <c r="AK58" s="221"/>
      <c r="AL58" s="221"/>
      <c r="AM58" s="221"/>
      <c r="AN58" s="221"/>
      <c r="AO58" s="221"/>
      <c r="AP58" s="221"/>
      <c r="AQ58" s="221"/>
      <c r="AR58" s="221"/>
      <c r="AS58" s="224"/>
      <c r="AT58" s="224"/>
      <c r="AU58" s="224"/>
      <c r="AV58" s="224"/>
      <c r="AW58" s="224"/>
      <c r="AX58" s="224"/>
      <c r="AY58" s="52"/>
      <c r="BO58" s="55"/>
      <c r="BP58" s="55"/>
      <c r="BQ58" s="55"/>
      <c r="BR58" s="55"/>
      <c r="BS58" s="55"/>
      <c r="BT58" s="55"/>
      <c r="BU58" s="55"/>
      <c r="BV58" s="55"/>
      <c r="BW58" s="55"/>
      <c r="BX58" s="55"/>
    </row>
    <row r="59" spans="3:76" ht="4.95" customHeight="1" x14ac:dyDescent="0.3">
      <c r="C59" s="50"/>
      <c r="D59" s="164"/>
      <c r="E59" s="164"/>
      <c r="F59" s="221"/>
      <c r="G59" s="221"/>
      <c r="H59" s="221"/>
      <c r="I59" s="221"/>
      <c r="J59" s="221"/>
      <c r="K59" s="221"/>
      <c r="L59" s="221"/>
      <c r="M59" s="223"/>
      <c r="N59" s="223"/>
      <c r="O59" s="223"/>
      <c r="P59" s="223"/>
      <c r="Q59" s="223"/>
      <c r="S59" s="57"/>
      <c r="T59" s="57"/>
      <c r="U59" s="221"/>
      <c r="V59" s="221"/>
      <c r="W59" s="221"/>
      <c r="X59" s="221"/>
      <c r="Y59" s="221"/>
      <c r="Z59" s="221"/>
      <c r="AA59" s="221"/>
      <c r="AB59" s="223"/>
      <c r="AC59" s="223"/>
      <c r="AD59" s="223"/>
      <c r="AE59" s="223"/>
      <c r="AF59" s="223"/>
      <c r="AG59" s="57"/>
      <c r="AH59" s="57"/>
      <c r="AJ59" s="221"/>
      <c r="AK59" s="221"/>
      <c r="AL59" s="221"/>
      <c r="AM59" s="221"/>
      <c r="AN59" s="221"/>
      <c r="AO59" s="221"/>
      <c r="AP59" s="221"/>
      <c r="AQ59" s="221"/>
      <c r="AR59" s="221"/>
      <c r="AS59" s="224"/>
      <c r="AT59" s="224"/>
      <c r="AU59" s="224"/>
      <c r="AV59" s="224"/>
      <c r="AW59" s="224"/>
      <c r="AX59" s="224"/>
      <c r="AY59" s="52"/>
      <c r="BO59" s="55"/>
      <c r="BP59" s="55"/>
      <c r="BQ59" s="55"/>
      <c r="BR59" s="55"/>
      <c r="BS59" s="55"/>
      <c r="BT59" s="55"/>
      <c r="BU59" s="55"/>
      <c r="BV59" s="55"/>
      <c r="BW59" s="55"/>
      <c r="BX59" s="55"/>
    </row>
    <row r="60" spans="3:76" ht="4.95" customHeight="1" x14ac:dyDescent="0.3">
      <c r="C60" s="50"/>
      <c r="D60" s="164"/>
      <c r="E60" s="164"/>
      <c r="F60" s="221"/>
      <c r="G60" s="221"/>
      <c r="H60" s="221"/>
      <c r="I60" s="221"/>
      <c r="J60" s="221"/>
      <c r="K60" s="221"/>
      <c r="L60" s="221"/>
      <c r="M60" s="223"/>
      <c r="N60" s="223"/>
      <c r="O60" s="223"/>
      <c r="P60" s="223"/>
      <c r="Q60" s="223"/>
      <c r="S60" s="57"/>
      <c r="T60" s="57"/>
      <c r="U60" s="221"/>
      <c r="V60" s="221"/>
      <c r="W60" s="221"/>
      <c r="X60" s="221"/>
      <c r="Y60" s="221"/>
      <c r="Z60" s="221"/>
      <c r="AA60" s="221"/>
      <c r="AB60" s="223"/>
      <c r="AC60" s="223"/>
      <c r="AD60" s="223"/>
      <c r="AE60" s="223"/>
      <c r="AF60" s="223"/>
      <c r="AG60" s="57"/>
      <c r="AH60" s="57"/>
      <c r="AJ60" s="221"/>
      <c r="AK60" s="221"/>
      <c r="AL60" s="221"/>
      <c r="AM60" s="221"/>
      <c r="AN60" s="221"/>
      <c r="AO60" s="221"/>
      <c r="AP60" s="221"/>
      <c r="AQ60" s="221"/>
      <c r="AR60" s="221"/>
      <c r="AS60" s="224"/>
      <c r="AT60" s="224"/>
      <c r="AU60" s="224"/>
      <c r="AV60" s="224"/>
      <c r="AW60" s="224"/>
      <c r="AX60" s="224"/>
      <c r="AY60" s="52"/>
      <c r="BO60" s="55"/>
      <c r="BP60" s="55"/>
      <c r="BQ60" s="55"/>
      <c r="BR60" s="55"/>
      <c r="BS60" s="55"/>
      <c r="BT60" s="55"/>
      <c r="BU60" s="55"/>
      <c r="BV60" s="55"/>
      <c r="BW60" s="55"/>
      <c r="BX60" s="55"/>
    </row>
    <row r="61" spans="3:76" ht="4.95" customHeight="1" x14ac:dyDescent="0.3">
      <c r="C61" s="50"/>
      <c r="F61" s="221"/>
      <c r="G61" s="221"/>
      <c r="H61" s="221"/>
      <c r="I61" s="221"/>
      <c r="J61" s="221"/>
      <c r="K61" s="221"/>
      <c r="L61" s="221"/>
      <c r="M61" s="223"/>
      <c r="N61" s="223"/>
      <c r="O61" s="223"/>
      <c r="P61" s="223"/>
      <c r="Q61" s="223"/>
      <c r="S61" s="57"/>
      <c r="T61" s="57"/>
      <c r="U61" s="221"/>
      <c r="V61" s="221"/>
      <c r="W61" s="221"/>
      <c r="X61" s="221"/>
      <c r="Y61" s="221"/>
      <c r="Z61" s="221"/>
      <c r="AA61" s="221"/>
      <c r="AB61" s="223"/>
      <c r="AC61" s="223"/>
      <c r="AD61" s="223"/>
      <c r="AE61" s="223"/>
      <c r="AF61" s="223"/>
      <c r="AG61" s="57"/>
      <c r="AH61" s="57"/>
      <c r="AJ61" s="221"/>
      <c r="AK61" s="221"/>
      <c r="AL61" s="221"/>
      <c r="AM61" s="221"/>
      <c r="AN61" s="221"/>
      <c r="AO61" s="221"/>
      <c r="AP61" s="221"/>
      <c r="AQ61" s="221"/>
      <c r="AR61" s="221"/>
      <c r="AS61" s="224"/>
      <c r="AT61" s="224"/>
      <c r="AU61" s="224"/>
      <c r="AV61" s="224"/>
      <c r="AW61" s="224"/>
      <c r="AX61" s="224"/>
      <c r="AY61" s="52"/>
      <c r="BO61" s="55"/>
      <c r="BP61" s="55"/>
      <c r="BQ61" s="58"/>
      <c r="BR61" s="58"/>
      <c r="BS61" s="58"/>
      <c r="BT61" s="58"/>
      <c r="BU61" s="58"/>
      <c r="BV61" s="58"/>
      <c r="BW61" s="58"/>
      <c r="BX61" s="58"/>
    </row>
    <row r="62" spans="3:76" ht="4.95" customHeight="1" x14ac:dyDescent="0.3">
      <c r="C62" s="59"/>
      <c r="D62" s="60"/>
      <c r="E62" s="60"/>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0"/>
      <c r="AQ62" s="60"/>
      <c r="AR62" s="60"/>
      <c r="AS62" s="60"/>
      <c r="AT62" s="60"/>
      <c r="AU62" s="60"/>
      <c r="AV62" s="60"/>
      <c r="AW62" s="60"/>
      <c r="AX62" s="60"/>
      <c r="AY62" s="62"/>
    </row>
    <row r="63" spans="3:76" ht="4.95" customHeight="1" x14ac:dyDescent="0.3">
      <c r="C63" s="59"/>
      <c r="D63" s="164" t="s">
        <v>9</v>
      </c>
      <c r="E63" s="164"/>
      <c r="F63" s="187" t="str">
        <f>HLOOKUP(Language!$B$2,Language!$C$12:$H$551,84)</f>
        <v>Risikobewertung/Risikoanalyse und Risikominderung</v>
      </c>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62"/>
    </row>
    <row r="64" spans="3:76" ht="4.95" customHeight="1" x14ac:dyDescent="0.3">
      <c r="C64" s="59"/>
      <c r="D64" s="164"/>
      <c r="E64" s="164"/>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62"/>
    </row>
    <row r="65" spans="3:51" ht="4.95" customHeight="1" x14ac:dyDescent="0.3">
      <c r="C65" s="59"/>
      <c r="D65" s="164"/>
      <c r="E65" s="164"/>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62"/>
    </row>
    <row r="66" spans="3:51" ht="19.95" customHeight="1" x14ac:dyDescent="0.3">
      <c r="C66" s="59"/>
      <c r="D66" s="51"/>
      <c r="E66" s="51"/>
      <c r="F66" s="165" t="str">
        <f>HLOOKUP(Language!$B$2,Language!$C$12:$H$551,85)</f>
        <v>Detaillierte Beschreibung</v>
      </c>
      <c r="G66" s="165"/>
      <c r="H66" s="165"/>
      <c r="I66" s="165"/>
      <c r="J66" s="165"/>
      <c r="K66" s="165"/>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62"/>
    </row>
    <row r="67" spans="3:51" ht="64.2" customHeight="1" x14ac:dyDescent="0.3">
      <c r="C67" s="59"/>
      <c r="D67" s="51"/>
      <c r="E67" s="51"/>
      <c r="F67" s="165"/>
      <c r="G67" s="165"/>
      <c r="H67" s="165"/>
      <c r="I67" s="165"/>
      <c r="J67" s="165"/>
      <c r="K67" s="165"/>
      <c r="L67" s="166"/>
      <c r="M67" s="166"/>
      <c r="N67" s="166"/>
      <c r="O67" s="166"/>
      <c r="P67" s="166"/>
      <c r="Q67" s="166"/>
      <c r="R67" s="166"/>
      <c r="S67" s="166"/>
      <c r="T67" s="166"/>
      <c r="U67" s="166"/>
      <c r="V67" s="166"/>
      <c r="W67" s="166"/>
      <c r="X67" s="166"/>
      <c r="Y67" s="166"/>
      <c r="Z67" s="166"/>
      <c r="AA67" s="166"/>
      <c r="AB67" s="166"/>
      <c r="AC67" s="166"/>
      <c r="AD67" s="166"/>
      <c r="AE67" s="166"/>
      <c r="AF67" s="166"/>
      <c r="AG67" s="166"/>
      <c r="AH67" s="166"/>
      <c r="AI67" s="166"/>
      <c r="AJ67" s="166"/>
      <c r="AK67" s="166"/>
      <c r="AL67" s="166"/>
      <c r="AM67" s="166"/>
      <c r="AN67" s="166"/>
      <c r="AO67" s="166"/>
      <c r="AP67" s="166"/>
      <c r="AQ67" s="166"/>
      <c r="AR67" s="166"/>
      <c r="AS67" s="166"/>
      <c r="AT67" s="166"/>
      <c r="AU67" s="166"/>
      <c r="AV67" s="166"/>
      <c r="AW67" s="166"/>
      <c r="AX67" s="166"/>
      <c r="AY67" s="62"/>
    </row>
    <row r="68" spans="3:51" ht="8.4" customHeight="1" x14ac:dyDescent="0.3">
      <c r="C68" s="59"/>
      <c r="D68" s="51"/>
      <c r="E68" s="51"/>
      <c r="F68" s="245" t="str">
        <f>HLOOKUP(Language!$B$2,Language!$C$12:$H$551,86)</f>
        <v>Vom Antragsteller wird erwartet, dass eine aktive Analyse und Bewertung vorhersehbarer und potenzieller Risiken vornimmt und Vorschläge für Abhilfemaßnahmen unterbreitet.</v>
      </c>
      <c r="G68" s="245"/>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5"/>
      <c r="AF68" s="245"/>
      <c r="AG68" s="245"/>
      <c r="AH68" s="245"/>
      <c r="AI68" s="245"/>
      <c r="AJ68" s="245"/>
      <c r="AK68" s="245"/>
      <c r="AL68" s="245"/>
      <c r="AM68" s="245"/>
      <c r="AN68" s="245"/>
      <c r="AO68" s="245"/>
      <c r="AP68" s="245"/>
      <c r="AQ68" s="245"/>
      <c r="AR68" s="245"/>
      <c r="AS68" s="245"/>
      <c r="AT68" s="245"/>
      <c r="AU68" s="245"/>
      <c r="AV68" s="245"/>
      <c r="AW68" s="245"/>
      <c r="AX68" s="245"/>
      <c r="AY68" s="62"/>
    </row>
    <row r="69" spans="3:51" ht="4.95" customHeight="1" x14ac:dyDescent="0.3">
      <c r="C69" s="59"/>
      <c r="D69" s="60"/>
      <c r="E69" s="60"/>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0"/>
      <c r="AQ69" s="60"/>
      <c r="AR69" s="60"/>
      <c r="AS69" s="60"/>
      <c r="AT69" s="60"/>
      <c r="AU69" s="60"/>
      <c r="AV69" s="60"/>
      <c r="AW69" s="60"/>
      <c r="AX69" s="60"/>
      <c r="AY69" s="62"/>
    </row>
    <row r="70" spans="3:51" ht="4.95" customHeight="1" x14ac:dyDescent="0.3">
      <c r="C70" s="50"/>
      <c r="D70" s="164" t="s">
        <v>10</v>
      </c>
      <c r="E70" s="164"/>
      <c r="F70" s="187" t="str">
        <f>HLOOKUP(Language!$B$2,Language!$C$12:$H$551,89)</f>
        <v>Erforderliche Maßnahmen</v>
      </c>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52"/>
    </row>
    <row r="71" spans="3:51" ht="4.95" customHeight="1" x14ac:dyDescent="0.3">
      <c r="C71" s="50"/>
      <c r="D71" s="164"/>
      <c r="E71" s="164"/>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52"/>
    </row>
    <row r="72" spans="3:51" ht="4.95" customHeight="1" x14ac:dyDescent="0.3">
      <c r="C72" s="50"/>
      <c r="D72" s="164"/>
      <c r="E72" s="164"/>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52"/>
    </row>
    <row r="73" spans="3:51" ht="7.2" customHeight="1" x14ac:dyDescent="0.3">
      <c r="C73" s="40"/>
      <c r="D73" s="41"/>
      <c r="E73" s="55"/>
      <c r="F73" s="168" t="str">
        <f>HLOOKUP(Language!$B$2,Language!$C$12:$H$551,90)</f>
        <v>Anpassung FMEA</v>
      </c>
      <c r="G73" s="149"/>
      <c r="H73" s="149"/>
      <c r="I73" s="149"/>
      <c r="J73" s="149"/>
      <c r="K73" s="149"/>
      <c r="L73" s="149"/>
      <c r="M73" s="149"/>
      <c r="N73" s="149"/>
      <c r="O73" s="149"/>
      <c r="P73" s="149"/>
      <c r="Q73" s="149"/>
      <c r="R73" s="169"/>
      <c r="S73" s="41"/>
      <c r="V73" s="168" t="str">
        <f>HLOOKUP(Language!$B$2,Language!$C$12:$H$551,92)</f>
        <v>Anpassung Prüfplan</v>
      </c>
      <c r="W73" s="149"/>
      <c r="X73" s="149"/>
      <c r="Y73" s="149"/>
      <c r="Z73" s="149"/>
      <c r="AA73" s="149"/>
      <c r="AB73" s="149"/>
      <c r="AC73" s="149"/>
      <c r="AD73" s="149"/>
      <c r="AE73" s="149"/>
      <c r="AF73" s="149"/>
      <c r="AG73" s="149"/>
      <c r="AH73" s="169"/>
      <c r="AI73" s="63"/>
      <c r="AJ73" s="41"/>
      <c r="AK73" s="41"/>
      <c r="AL73" s="168" t="str">
        <f>HLOOKUP(Language!$B$2,Language!$C$12:$H$551,94)</f>
        <v>Bemusterung (PPAP)/ Requalifikation</v>
      </c>
      <c r="AM73" s="149"/>
      <c r="AN73" s="149"/>
      <c r="AO73" s="149"/>
      <c r="AP73" s="149"/>
      <c r="AQ73" s="149"/>
      <c r="AR73" s="149"/>
      <c r="AS73" s="149"/>
      <c r="AT73" s="149"/>
      <c r="AU73" s="149"/>
      <c r="AV73" s="149"/>
      <c r="AW73" s="149"/>
      <c r="AX73" s="169"/>
      <c r="AY73" s="42"/>
    </row>
    <row r="74" spans="3:51" ht="7.2" customHeight="1" x14ac:dyDescent="0.3">
      <c r="C74" s="40"/>
      <c r="D74" s="41"/>
      <c r="E74" s="48"/>
      <c r="F74" s="149"/>
      <c r="G74" s="149"/>
      <c r="H74" s="149"/>
      <c r="I74" s="149"/>
      <c r="J74" s="149"/>
      <c r="K74" s="149"/>
      <c r="L74" s="149"/>
      <c r="M74" s="149"/>
      <c r="N74" s="149"/>
      <c r="O74" s="149"/>
      <c r="P74" s="149"/>
      <c r="Q74" s="149"/>
      <c r="R74" s="169"/>
      <c r="S74" s="41"/>
      <c r="V74" s="149"/>
      <c r="W74" s="149"/>
      <c r="X74" s="149"/>
      <c r="Y74" s="149"/>
      <c r="Z74" s="149"/>
      <c r="AA74" s="149"/>
      <c r="AB74" s="149"/>
      <c r="AC74" s="149"/>
      <c r="AD74" s="149"/>
      <c r="AE74" s="149"/>
      <c r="AF74" s="149"/>
      <c r="AG74" s="149"/>
      <c r="AH74" s="169"/>
      <c r="AI74" s="63"/>
      <c r="AJ74" s="41"/>
      <c r="AK74" s="41"/>
      <c r="AL74" s="149"/>
      <c r="AM74" s="149"/>
      <c r="AN74" s="149"/>
      <c r="AO74" s="149"/>
      <c r="AP74" s="149"/>
      <c r="AQ74" s="149"/>
      <c r="AR74" s="149"/>
      <c r="AS74" s="149"/>
      <c r="AT74" s="149"/>
      <c r="AU74" s="149"/>
      <c r="AV74" s="149"/>
      <c r="AW74" s="149"/>
      <c r="AX74" s="169"/>
      <c r="AY74" s="42"/>
    </row>
    <row r="75" spans="3:51" ht="7.2" customHeight="1" x14ac:dyDescent="0.3">
      <c r="C75" s="40"/>
      <c r="D75" s="41"/>
      <c r="E75" s="43"/>
      <c r="F75" s="168" t="str">
        <f>HLOOKUP(Language!$B$2,Language!$C$12:$H$551,91)</f>
        <v>Anpassung Produktionslenkungsplan</v>
      </c>
      <c r="G75" s="149"/>
      <c r="H75" s="149"/>
      <c r="I75" s="149"/>
      <c r="J75" s="149"/>
      <c r="K75" s="149"/>
      <c r="L75" s="149"/>
      <c r="M75" s="149"/>
      <c r="N75" s="149"/>
      <c r="O75" s="149"/>
      <c r="P75" s="149"/>
      <c r="Q75" s="149"/>
      <c r="R75" s="169"/>
      <c r="S75" s="41"/>
      <c r="V75" s="168" t="str">
        <f>HLOOKUP(Language!$B$2,Language!$C$12:$H$551,93)</f>
        <v>Anpassung Arbeitsunterlagen</v>
      </c>
      <c r="W75" s="149"/>
      <c r="X75" s="149"/>
      <c r="Y75" s="149"/>
      <c r="Z75" s="149"/>
      <c r="AA75" s="149"/>
      <c r="AB75" s="149"/>
      <c r="AC75" s="149"/>
      <c r="AD75" s="149"/>
      <c r="AE75" s="149"/>
      <c r="AF75" s="149"/>
      <c r="AG75" s="149"/>
      <c r="AH75" s="169"/>
      <c r="AI75" s="63"/>
      <c r="AJ75" s="41"/>
      <c r="AK75" s="41"/>
      <c r="AL75" s="168" t="str">
        <f>HLOOKUP(Language!$B$2,Language!$C$12:$H$551,95)</f>
        <v>Kundenabstimmung erforderlich</v>
      </c>
      <c r="AM75" s="149"/>
      <c r="AN75" s="149"/>
      <c r="AO75" s="149"/>
      <c r="AP75" s="149"/>
      <c r="AQ75" s="149"/>
      <c r="AR75" s="149"/>
      <c r="AS75" s="149"/>
      <c r="AT75" s="149"/>
      <c r="AU75" s="149"/>
      <c r="AV75" s="149"/>
      <c r="AW75" s="149"/>
      <c r="AX75" s="169"/>
      <c r="AY75" s="42"/>
    </row>
    <row r="76" spans="3:51" ht="7.2" customHeight="1" x14ac:dyDescent="0.3">
      <c r="C76" s="40"/>
      <c r="D76" s="41"/>
      <c r="E76" s="43"/>
      <c r="F76" s="149"/>
      <c r="G76" s="149"/>
      <c r="H76" s="149"/>
      <c r="I76" s="149"/>
      <c r="J76" s="149"/>
      <c r="K76" s="149"/>
      <c r="L76" s="149"/>
      <c r="M76" s="149"/>
      <c r="N76" s="149"/>
      <c r="O76" s="149"/>
      <c r="P76" s="149"/>
      <c r="Q76" s="149"/>
      <c r="R76" s="169"/>
      <c r="S76" s="41"/>
      <c r="V76" s="149"/>
      <c r="W76" s="149"/>
      <c r="X76" s="149"/>
      <c r="Y76" s="149"/>
      <c r="Z76" s="149"/>
      <c r="AA76" s="149"/>
      <c r="AB76" s="149"/>
      <c r="AC76" s="149"/>
      <c r="AD76" s="149"/>
      <c r="AE76" s="149"/>
      <c r="AF76" s="149"/>
      <c r="AG76" s="149"/>
      <c r="AH76" s="169"/>
      <c r="AI76" s="63"/>
      <c r="AJ76" s="41"/>
      <c r="AK76" s="41"/>
      <c r="AL76" s="149"/>
      <c r="AM76" s="149"/>
      <c r="AN76" s="149"/>
      <c r="AO76" s="149"/>
      <c r="AP76" s="149"/>
      <c r="AQ76" s="149"/>
      <c r="AR76" s="149"/>
      <c r="AS76" s="149"/>
      <c r="AT76" s="149"/>
      <c r="AU76" s="149"/>
      <c r="AV76" s="149"/>
      <c r="AW76" s="149"/>
      <c r="AX76" s="169"/>
      <c r="AY76" s="42"/>
    </row>
    <row r="77" spans="3:51" ht="7.2" customHeight="1" x14ac:dyDescent="0.3">
      <c r="C77" s="40"/>
      <c r="D77" s="41"/>
      <c r="E77" s="43"/>
      <c r="F77" s="215" t="str">
        <f>HLOOKUP(Language!$B$2,Language!$C$12:$H$551,96)</f>
        <v>Weitere Anmerkungen</v>
      </c>
      <c r="G77" s="215"/>
      <c r="H77" s="215"/>
      <c r="I77" s="215"/>
      <c r="J77" s="215"/>
      <c r="K77" s="215"/>
      <c r="L77" s="244"/>
      <c r="M77" s="244"/>
      <c r="N77" s="244"/>
      <c r="O77" s="244"/>
      <c r="P77" s="244"/>
      <c r="Q77" s="244"/>
      <c r="R77" s="244"/>
      <c r="S77" s="244"/>
      <c r="T77" s="244"/>
      <c r="U77" s="244"/>
      <c r="V77" s="244"/>
      <c r="W77" s="244"/>
      <c r="X77" s="244"/>
      <c r="Y77" s="244"/>
      <c r="Z77" s="244"/>
      <c r="AA77" s="244"/>
      <c r="AB77" s="244"/>
      <c r="AC77" s="244"/>
      <c r="AD77" s="244"/>
      <c r="AE77" s="244"/>
      <c r="AF77" s="244"/>
      <c r="AG77" s="244"/>
      <c r="AH77" s="244"/>
      <c r="AI77" s="244"/>
      <c r="AJ77" s="244"/>
      <c r="AK77" s="244"/>
      <c r="AL77" s="244"/>
      <c r="AM77" s="244"/>
      <c r="AN77" s="244"/>
      <c r="AO77" s="244"/>
      <c r="AP77" s="244"/>
      <c r="AQ77" s="244"/>
      <c r="AR77" s="244"/>
      <c r="AS77" s="244"/>
      <c r="AT77" s="244"/>
      <c r="AU77" s="244"/>
      <c r="AV77" s="244"/>
      <c r="AW77" s="244"/>
      <c r="AX77" s="244"/>
      <c r="AY77" s="42"/>
    </row>
    <row r="78" spans="3:51" ht="7.2" customHeight="1" x14ac:dyDescent="0.3">
      <c r="C78" s="40"/>
      <c r="D78" s="41"/>
      <c r="E78" s="43"/>
      <c r="F78" s="215"/>
      <c r="G78" s="215"/>
      <c r="H78" s="215"/>
      <c r="I78" s="215"/>
      <c r="J78" s="215"/>
      <c r="K78" s="215"/>
      <c r="L78" s="244"/>
      <c r="M78" s="244"/>
      <c r="N78" s="244"/>
      <c r="O78" s="244"/>
      <c r="P78" s="244"/>
      <c r="Q78" s="244"/>
      <c r="R78" s="244"/>
      <c r="S78" s="244"/>
      <c r="T78" s="244"/>
      <c r="U78" s="244"/>
      <c r="V78" s="244"/>
      <c r="W78" s="244"/>
      <c r="X78" s="244"/>
      <c r="Y78" s="244"/>
      <c r="Z78" s="244"/>
      <c r="AA78" s="244"/>
      <c r="AB78" s="244"/>
      <c r="AC78" s="244"/>
      <c r="AD78" s="244"/>
      <c r="AE78" s="244"/>
      <c r="AF78" s="244"/>
      <c r="AG78" s="244"/>
      <c r="AH78" s="244"/>
      <c r="AI78" s="244"/>
      <c r="AJ78" s="244"/>
      <c r="AK78" s="244"/>
      <c r="AL78" s="244"/>
      <c r="AM78" s="244"/>
      <c r="AN78" s="244"/>
      <c r="AO78" s="244"/>
      <c r="AP78" s="244"/>
      <c r="AQ78" s="244"/>
      <c r="AR78" s="244"/>
      <c r="AS78" s="244"/>
      <c r="AT78" s="244"/>
      <c r="AU78" s="244"/>
      <c r="AV78" s="244"/>
      <c r="AW78" s="244"/>
      <c r="AX78" s="244"/>
      <c r="AY78" s="42"/>
    </row>
    <row r="79" spans="3:51" ht="7.2" customHeight="1" x14ac:dyDescent="0.3">
      <c r="C79" s="40"/>
      <c r="D79" s="41"/>
      <c r="E79" s="43"/>
      <c r="F79" s="215"/>
      <c r="G79" s="215"/>
      <c r="H79" s="215"/>
      <c r="I79" s="215"/>
      <c r="J79" s="215"/>
      <c r="K79" s="215"/>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42"/>
    </row>
    <row r="80" spans="3:51" ht="7.2" customHeight="1" thickBot="1" x14ac:dyDescent="0.35">
      <c r="C80" s="94"/>
      <c r="D80" s="95"/>
      <c r="E80" s="96"/>
      <c r="F80" s="78"/>
      <c r="G80" s="78"/>
      <c r="H80" s="78"/>
      <c r="I80" s="78"/>
      <c r="J80" s="78"/>
      <c r="K80" s="78"/>
      <c r="L80" s="78"/>
      <c r="M80" s="78"/>
      <c r="N80" s="78"/>
      <c r="O80" s="78"/>
      <c r="P80" s="78"/>
      <c r="Q80" s="78"/>
      <c r="R80" s="78"/>
      <c r="S80" s="95"/>
      <c r="T80" s="97"/>
      <c r="U80" s="97"/>
      <c r="V80" s="78"/>
      <c r="W80" s="78"/>
      <c r="X80" s="78"/>
      <c r="Y80" s="78"/>
      <c r="Z80" s="78"/>
      <c r="AA80" s="78"/>
      <c r="AB80" s="78"/>
      <c r="AC80" s="78"/>
      <c r="AD80" s="78"/>
      <c r="AE80" s="78"/>
      <c r="AF80" s="78"/>
      <c r="AG80" s="78"/>
      <c r="AH80" s="78"/>
      <c r="AI80" s="97"/>
      <c r="AJ80" s="95"/>
      <c r="AK80" s="95"/>
      <c r="AL80" s="95"/>
      <c r="AM80" s="95"/>
      <c r="AN80" s="95"/>
      <c r="AO80" s="95"/>
      <c r="AP80" s="96"/>
      <c r="AQ80" s="96"/>
      <c r="AR80" s="96"/>
      <c r="AS80" s="96"/>
      <c r="AT80" s="96"/>
      <c r="AU80" s="96"/>
      <c r="AV80" s="96"/>
      <c r="AW80" s="96"/>
      <c r="AX80" s="95"/>
      <c r="AY80" s="98"/>
    </row>
    <row r="81" spans="3:51" ht="7.2" customHeight="1" x14ac:dyDescent="0.3">
      <c r="C81" s="109" t="str">
        <f>HLOOKUP(Language!$B$2,Language!$C$12:$H$551,3)</f>
        <v>ELS:810 01 58
EOT:4 830 06-01QS
PEL:810 01 21</v>
      </c>
      <c r="D81" s="110"/>
      <c r="E81" s="110"/>
      <c r="F81" s="110"/>
      <c r="G81" s="110"/>
      <c r="H81" s="115" t="str">
        <f>H1</f>
        <v>Rev.02</v>
      </c>
      <c r="I81" s="116"/>
      <c r="J81" s="17"/>
      <c r="K81" s="17"/>
      <c r="L81" s="17"/>
      <c r="M81" s="17"/>
      <c r="N81" s="17"/>
      <c r="O81" s="17"/>
      <c r="P81" s="17"/>
      <c r="Q81" s="17"/>
      <c r="R81" s="17"/>
      <c r="S81" s="157" t="str">
        <f>HLOOKUP(Language!$B$2,Language!$C$12:$H$551,2)</f>
        <v>Änderungsantrag</v>
      </c>
      <c r="T81" s="157"/>
      <c r="U81" s="157"/>
      <c r="V81" s="157"/>
      <c r="W81" s="157"/>
      <c r="X81" s="157"/>
      <c r="Y81" s="157"/>
      <c r="Z81" s="157"/>
      <c r="AA81" s="157"/>
      <c r="AB81" s="157"/>
      <c r="AC81" s="157"/>
      <c r="AD81" s="157"/>
      <c r="AE81" s="157"/>
      <c r="AF81" s="157"/>
      <c r="AG81" s="157"/>
      <c r="AH81" s="157"/>
      <c r="AI81" s="157"/>
      <c r="AJ81" s="17"/>
      <c r="AK81" s="17"/>
      <c r="AL81" s="17"/>
      <c r="AM81" s="17"/>
      <c r="AN81" s="17"/>
      <c r="AO81" s="17"/>
      <c r="AP81" s="17"/>
      <c r="AQ81" s="17"/>
      <c r="AR81" s="87"/>
      <c r="AS81" s="121" t="e" vm="1">
        <v>#VALUE!</v>
      </c>
      <c r="AT81" s="122"/>
      <c r="AU81" s="122"/>
      <c r="AV81" s="122"/>
      <c r="AW81" s="122"/>
      <c r="AX81" s="122"/>
      <c r="AY81" s="123"/>
    </row>
    <row r="82" spans="3:51" ht="7.2" customHeight="1" x14ac:dyDescent="0.3">
      <c r="C82" s="111"/>
      <c r="D82" s="112"/>
      <c r="E82" s="112"/>
      <c r="F82" s="112"/>
      <c r="G82" s="112"/>
      <c r="H82" s="117"/>
      <c r="I82" s="118"/>
      <c r="J82" s="18"/>
      <c r="K82" s="18"/>
      <c r="L82" s="18"/>
      <c r="M82" s="18"/>
      <c r="N82" s="18"/>
      <c r="O82" s="18"/>
      <c r="P82" s="18"/>
      <c r="Q82" s="18"/>
      <c r="R82" s="18"/>
      <c r="S82" s="158"/>
      <c r="T82" s="158"/>
      <c r="U82" s="158"/>
      <c r="V82" s="158"/>
      <c r="W82" s="158"/>
      <c r="X82" s="158"/>
      <c r="Y82" s="158"/>
      <c r="Z82" s="158"/>
      <c r="AA82" s="158"/>
      <c r="AB82" s="158"/>
      <c r="AC82" s="158"/>
      <c r="AD82" s="158"/>
      <c r="AE82" s="158"/>
      <c r="AF82" s="158"/>
      <c r="AG82" s="158"/>
      <c r="AH82" s="158"/>
      <c r="AI82" s="158"/>
      <c r="AJ82" s="18"/>
      <c r="AK82" s="18"/>
      <c r="AL82" s="18"/>
      <c r="AM82" s="18"/>
      <c r="AN82" s="18"/>
      <c r="AO82" s="18"/>
      <c r="AP82" s="18"/>
      <c r="AQ82" s="18"/>
      <c r="AR82" s="19"/>
      <c r="AS82" s="124"/>
      <c r="AT82" s="125"/>
      <c r="AU82" s="125"/>
      <c r="AV82" s="125"/>
      <c r="AW82" s="125"/>
      <c r="AX82" s="125"/>
      <c r="AY82" s="126"/>
    </row>
    <row r="83" spans="3:51" ht="7.2" customHeight="1" x14ac:dyDescent="0.3">
      <c r="C83" s="111"/>
      <c r="D83" s="112"/>
      <c r="E83" s="112"/>
      <c r="F83" s="112"/>
      <c r="G83" s="112"/>
      <c r="H83" s="117"/>
      <c r="I83" s="134"/>
      <c r="J83" s="162" t="str">
        <f>HLOOKUP(Language!$B$2,Language!$C$12:$H$551,27)</f>
        <v>Änderungsantrag- Nr.:</v>
      </c>
      <c r="K83" s="162"/>
      <c r="L83" s="162"/>
      <c r="M83" s="162"/>
      <c r="N83" s="162"/>
      <c r="O83" s="162"/>
      <c r="P83" s="162"/>
      <c r="Q83" s="162"/>
      <c r="R83" s="162"/>
      <c r="S83" s="258"/>
      <c r="T83" s="231"/>
      <c r="U83" s="231"/>
      <c r="V83" s="231"/>
      <c r="W83" s="231"/>
      <c r="X83" s="231"/>
      <c r="Y83" s="259"/>
      <c r="Z83" s="159" t="str">
        <f>IF(Language!$I$12=2,"-","D")</f>
        <v>-</v>
      </c>
      <c r="AA83" s="159"/>
      <c r="AB83" s="160" t="str">
        <f>IF(Language!$I$12=1,Language!$I$58,Language!$I$59)</f>
        <v>Nein</v>
      </c>
      <c r="AC83" s="160"/>
      <c r="AD83" s="160"/>
      <c r="AE83" s="161" t="s">
        <v>0</v>
      </c>
      <c r="AF83" s="130" t="str">
        <f>HLOOKUP(Language!$B$2,Language!$C$12:$H$551,26)</f>
        <v>Handelt es sich um ein Sicherheitsrelevantes Bauteil (D-Teil)?</v>
      </c>
      <c r="AG83" s="130"/>
      <c r="AH83" s="130"/>
      <c r="AI83" s="130"/>
      <c r="AJ83" s="130"/>
      <c r="AK83" s="130"/>
      <c r="AL83" s="130"/>
      <c r="AM83" s="130"/>
      <c r="AN83" s="130"/>
      <c r="AO83" s="130"/>
      <c r="AP83" s="130"/>
      <c r="AQ83" s="130"/>
      <c r="AR83" s="131"/>
      <c r="AS83" s="124"/>
      <c r="AT83" s="125"/>
      <c r="AU83" s="125"/>
      <c r="AV83" s="125"/>
      <c r="AW83" s="125"/>
      <c r="AX83" s="125"/>
      <c r="AY83" s="126"/>
    </row>
    <row r="84" spans="3:51" ht="7.2" customHeight="1" x14ac:dyDescent="0.3">
      <c r="C84" s="113"/>
      <c r="D84" s="114"/>
      <c r="E84" s="114"/>
      <c r="F84" s="114"/>
      <c r="G84" s="114"/>
      <c r="H84" s="119"/>
      <c r="I84" s="135"/>
      <c r="J84" s="162"/>
      <c r="K84" s="162"/>
      <c r="L84" s="162"/>
      <c r="M84" s="162"/>
      <c r="N84" s="162"/>
      <c r="O84" s="162"/>
      <c r="P84" s="162"/>
      <c r="Q84" s="162"/>
      <c r="R84" s="162"/>
      <c r="S84" s="260"/>
      <c r="T84" s="261"/>
      <c r="U84" s="261"/>
      <c r="V84" s="261"/>
      <c r="W84" s="261"/>
      <c r="X84" s="261"/>
      <c r="Y84" s="262"/>
      <c r="Z84" s="159"/>
      <c r="AA84" s="159"/>
      <c r="AB84" s="160"/>
      <c r="AC84" s="160"/>
      <c r="AD84" s="160"/>
      <c r="AE84" s="161"/>
      <c r="AF84" s="132"/>
      <c r="AG84" s="132"/>
      <c r="AH84" s="132"/>
      <c r="AI84" s="132"/>
      <c r="AJ84" s="132"/>
      <c r="AK84" s="132"/>
      <c r="AL84" s="132"/>
      <c r="AM84" s="132"/>
      <c r="AN84" s="132"/>
      <c r="AO84" s="132"/>
      <c r="AP84" s="132"/>
      <c r="AQ84" s="132"/>
      <c r="AR84" s="133"/>
      <c r="AS84" s="127"/>
      <c r="AT84" s="128"/>
      <c r="AU84" s="128"/>
      <c r="AV84" s="128"/>
      <c r="AW84" s="128"/>
      <c r="AX84" s="128"/>
      <c r="AY84" s="129"/>
    </row>
    <row r="85" spans="3:51" ht="7.2" customHeight="1" thickBot="1" x14ac:dyDescent="0.35">
      <c r="C85" s="108"/>
      <c r="D85" s="99"/>
      <c r="E85" s="99"/>
      <c r="F85" s="99"/>
      <c r="G85" s="99"/>
      <c r="H85" s="99"/>
      <c r="I85" s="99"/>
      <c r="J85" s="107"/>
      <c r="K85" s="99"/>
      <c r="L85" s="99"/>
      <c r="M85" s="99"/>
      <c r="N85" s="99"/>
      <c r="O85" s="99"/>
      <c r="P85" s="99"/>
      <c r="Q85" s="99"/>
      <c r="R85" s="99"/>
      <c r="S85" s="99"/>
      <c r="T85" s="99"/>
      <c r="U85" s="99"/>
      <c r="V85" s="99"/>
      <c r="W85" s="99"/>
      <c r="X85" s="99"/>
      <c r="Y85" s="99"/>
      <c r="Z85" s="99"/>
      <c r="AA85" s="99"/>
      <c r="AB85" s="99"/>
      <c r="AC85" s="99"/>
      <c r="AD85" s="99"/>
      <c r="AE85" s="99"/>
      <c r="AF85" s="99"/>
      <c r="AG85" s="99"/>
      <c r="AH85" s="99"/>
      <c r="AI85" s="99"/>
      <c r="AJ85" s="99"/>
      <c r="AK85" s="99"/>
      <c r="AL85" s="99"/>
      <c r="AM85" s="99"/>
      <c r="AN85" s="99"/>
      <c r="AO85" s="99"/>
      <c r="AP85" s="99"/>
      <c r="AQ85" s="99"/>
      <c r="AR85" s="99"/>
      <c r="AS85" s="100"/>
      <c r="AT85" s="100"/>
      <c r="AU85" s="100"/>
      <c r="AV85" s="100"/>
      <c r="AW85" s="100"/>
      <c r="AX85" s="100"/>
      <c r="AY85" s="101"/>
    </row>
    <row r="86" spans="3:51" ht="15" thickBot="1" x14ac:dyDescent="0.35">
      <c r="C86" s="64"/>
      <c r="D86" s="254" t="str">
        <f>HLOOKUP(Language!$B$2,Language!$C$12:$H$551,100)</f>
        <v>Entscheidung</v>
      </c>
      <c r="E86" s="254"/>
      <c r="F86" s="254"/>
      <c r="G86" s="254"/>
      <c r="H86" s="254"/>
      <c r="I86" s="254"/>
      <c r="J86" s="254"/>
      <c r="K86" s="105" t="str">
        <f>HLOOKUP(Language!$B$2,Language!$C$12:$H$551,27)</f>
        <v>Änderungsantrag- Nr.:</v>
      </c>
      <c r="L86" s="105"/>
      <c r="M86" s="105"/>
      <c r="N86" s="105"/>
      <c r="O86" s="105"/>
      <c r="P86" s="105"/>
      <c r="Q86" s="105"/>
      <c r="R86" s="105"/>
      <c r="S86" s="105"/>
      <c r="T86" s="105"/>
      <c r="U86" s="105"/>
      <c r="V86" s="105"/>
      <c r="W86" s="105"/>
      <c r="X86" s="254">
        <f>$N$10</f>
        <v>0</v>
      </c>
      <c r="Y86" s="254"/>
      <c r="Z86" s="254"/>
      <c r="AA86" s="254"/>
      <c r="AB86" s="254"/>
      <c r="AC86" s="254"/>
      <c r="AD86" s="254"/>
      <c r="AE86" s="254"/>
      <c r="AF86" s="254"/>
      <c r="AG86" s="254"/>
      <c r="AH86" s="254"/>
      <c r="AI86" s="254"/>
      <c r="AJ86" s="254"/>
      <c r="AK86" s="254"/>
      <c r="AL86" s="105"/>
      <c r="AM86" s="105"/>
      <c r="AN86" s="105"/>
      <c r="AO86" s="105"/>
      <c r="AP86" s="105"/>
      <c r="AQ86" s="105"/>
      <c r="AR86" s="105"/>
      <c r="AS86" s="105"/>
      <c r="AT86" s="105"/>
      <c r="AU86" s="105"/>
      <c r="AV86" s="105"/>
      <c r="AW86" s="105"/>
      <c r="AX86" s="105"/>
      <c r="AY86" s="106"/>
    </row>
    <row r="87" spans="3:51" ht="7.2" customHeight="1" x14ac:dyDescent="0.3">
      <c r="C87" s="65"/>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7"/>
      <c r="AT87" s="66"/>
      <c r="AU87" s="66"/>
      <c r="AV87" s="66"/>
      <c r="AW87" s="66"/>
      <c r="AX87" s="66"/>
      <c r="AY87" s="68"/>
    </row>
    <row r="88" spans="3:51" x14ac:dyDescent="0.3">
      <c r="C88" s="65"/>
      <c r="D88" s="256" t="str">
        <f>HLOOKUP(Language!$B$2,Language!$C$12:$H$551,101)</f>
        <v>Entscheidung des Änderungsantrages:</v>
      </c>
      <c r="E88" s="256"/>
      <c r="F88" s="256"/>
      <c r="G88" s="256"/>
      <c r="H88" s="256"/>
      <c r="I88" s="256"/>
      <c r="J88" s="256"/>
      <c r="K88" s="256"/>
      <c r="L88" s="256"/>
      <c r="M88" s="256"/>
      <c r="N88" s="256"/>
      <c r="O88" s="256"/>
      <c r="P88" s="256"/>
      <c r="Q88" s="256"/>
      <c r="R88" s="256"/>
      <c r="S88" s="256"/>
      <c r="T88" s="256"/>
      <c r="U88" s="256"/>
      <c r="V88" s="256"/>
      <c r="W88" s="256"/>
      <c r="X88" s="69"/>
      <c r="Y88" s="69"/>
      <c r="Z88" s="257" t="str">
        <f>HLOOKUP(Language!$B$2,Language!$C$12:$H$551,102)</f>
        <v>Genehmigt</v>
      </c>
      <c r="AA88" s="257"/>
      <c r="AB88" s="257"/>
      <c r="AC88" s="257"/>
      <c r="AD88" s="257"/>
      <c r="AE88" s="257"/>
      <c r="AF88" s="257"/>
      <c r="AG88" s="257"/>
      <c r="AH88" s="69"/>
      <c r="AI88" s="66"/>
      <c r="AK88" s="257" t="str">
        <f>HLOOKUP(Language!$B$2,Language!$C$12:$H$551,103)</f>
        <v>Abgelehnt</v>
      </c>
      <c r="AL88" s="257"/>
      <c r="AM88" s="257"/>
      <c r="AN88" s="257"/>
      <c r="AO88" s="257"/>
      <c r="AP88" s="257"/>
      <c r="AQ88" s="257"/>
      <c r="AR88" s="257"/>
      <c r="AS88" s="257"/>
      <c r="AT88" s="66"/>
      <c r="AU88" s="66"/>
      <c r="AV88" s="66"/>
      <c r="AW88" s="66"/>
      <c r="AX88" s="66"/>
      <c r="AY88" s="68"/>
    </row>
    <row r="89" spans="3:51" ht="4.95" customHeight="1" x14ac:dyDescent="0.3">
      <c r="C89" s="65"/>
      <c r="D89" s="66"/>
      <c r="E89" s="66"/>
      <c r="F89" s="66"/>
      <c r="G89" s="66"/>
      <c r="H89" s="66"/>
      <c r="I89" s="66"/>
      <c r="J89" s="66"/>
      <c r="K89" s="66"/>
      <c r="L89" s="66"/>
      <c r="M89" s="66"/>
      <c r="N89" s="66"/>
      <c r="O89" s="66"/>
      <c r="P89" s="66"/>
      <c r="Q89" s="66"/>
      <c r="R89" s="66"/>
      <c r="S89" s="66"/>
      <c r="T89" s="66"/>
      <c r="U89" s="66"/>
      <c r="V89" s="66"/>
      <c r="W89" s="66"/>
      <c r="X89" s="93"/>
      <c r="Y89" s="93"/>
      <c r="Z89" s="93"/>
      <c r="AA89" s="93"/>
      <c r="AB89" s="93"/>
      <c r="AC89" s="93"/>
      <c r="AD89" s="93"/>
      <c r="AE89" s="93"/>
      <c r="AF89" s="93"/>
      <c r="AG89" s="93"/>
      <c r="AH89" s="66"/>
      <c r="AI89" s="66"/>
      <c r="AJ89" s="66"/>
      <c r="AK89" s="66"/>
      <c r="AL89" s="66"/>
      <c r="AM89" s="66"/>
      <c r="AN89" s="66"/>
      <c r="AO89" s="66"/>
      <c r="AP89" s="66"/>
      <c r="AQ89" s="66"/>
      <c r="AR89" s="66"/>
      <c r="AS89" s="67"/>
      <c r="AT89" s="66"/>
      <c r="AU89" s="66"/>
      <c r="AV89" s="66"/>
      <c r="AW89" s="66"/>
      <c r="AX89" s="66"/>
      <c r="AY89" s="68"/>
    </row>
    <row r="90" spans="3:51" ht="7.2" customHeight="1" x14ac:dyDescent="0.3">
      <c r="C90" s="70"/>
      <c r="D90" s="145" t="str">
        <f>HLOOKUP(Language!$B$2,Language!$C$12:$H$551,114)</f>
        <v>Ergänzungen oder Hinweise:</v>
      </c>
      <c r="E90" s="146"/>
      <c r="F90" s="146"/>
      <c r="G90" s="146"/>
      <c r="H90" s="146"/>
      <c r="I90" s="146"/>
      <c r="J90" s="146"/>
      <c r="K90" s="146"/>
      <c r="L90" s="146"/>
      <c r="M90" s="146"/>
      <c r="N90" s="146"/>
      <c r="O90" s="146"/>
      <c r="P90" s="146"/>
      <c r="Q90" s="146"/>
      <c r="R90" s="146"/>
      <c r="S90" s="146"/>
      <c r="T90" s="146"/>
      <c r="U90" s="146"/>
      <c r="V90" s="146"/>
      <c r="W90" s="146"/>
      <c r="X90" s="146"/>
      <c r="Y90" s="146"/>
      <c r="Z90" s="147"/>
      <c r="AA90" s="86"/>
      <c r="AB90" s="145" t="str">
        <f>HLOOKUP(Language!$B$2,Language!$C$12:$H$551,115)</f>
        <v>Grund der Ablehnung:</v>
      </c>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7"/>
      <c r="AY90" s="73"/>
    </row>
    <row r="91" spans="3:51" ht="7.2" customHeight="1" x14ac:dyDescent="0.3">
      <c r="C91" s="70"/>
      <c r="D91" s="148"/>
      <c r="E91" s="149"/>
      <c r="F91" s="149"/>
      <c r="G91" s="149"/>
      <c r="H91" s="149"/>
      <c r="I91" s="149"/>
      <c r="J91" s="149"/>
      <c r="K91" s="149"/>
      <c r="L91" s="149"/>
      <c r="M91" s="149"/>
      <c r="N91" s="149"/>
      <c r="O91" s="149"/>
      <c r="P91" s="149"/>
      <c r="Q91" s="149"/>
      <c r="R91" s="149"/>
      <c r="S91" s="149"/>
      <c r="T91" s="149"/>
      <c r="U91" s="149"/>
      <c r="V91" s="149"/>
      <c r="W91" s="149"/>
      <c r="X91" s="149"/>
      <c r="Y91" s="149"/>
      <c r="Z91" s="150"/>
      <c r="AA91" s="86"/>
      <c r="AB91" s="148"/>
      <c r="AC91" s="149"/>
      <c r="AD91" s="149"/>
      <c r="AE91" s="149"/>
      <c r="AF91" s="149"/>
      <c r="AG91" s="149"/>
      <c r="AH91" s="149"/>
      <c r="AI91" s="149"/>
      <c r="AJ91" s="149"/>
      <c r="AK91" s="149"/>
      <c r="AL91" s="149"/>
      <c r="AM91" s="149"/>
      <c r="AN91" s="149"/>
      <c r="AO91" s="149"/>
      <c r="AP91" s="149"/>
      <c r="AQ91" s="149"/>
      <c r="AR91" s="149"/>
      <c r="AS91" s="149"/>
      <c r="AT91" s="149"/>
      <c r="AU91" s="149"/>
      <c r="AV91" s="149"/>
      <c r="AW91" s="149"/>
      <c r="AX91" s="150"/>
      <c r="AY91" s="73"/>
    </row>
    <row r="92" spans="3:51" ht="7.2" customHeight="1" x14ac:dyDescent="0.3">
      <c r="C92" s="70"/>
      <c r="D92" s="151"/>
      <c r="E92" s="152"/>
      <c r="F92" s="152"/>
      <c r="G92" s="152"/>
      <c r="H92" s="152"/>
      <c r="I92" s="152"/>
      <c r="J92" s="152"/>
      <c r="K92" s="152"/>
      <c r="L92" s="152"/>
      <c r="M92" s="152"/>
      <c r="N92" s="152"/>
      <c r="O92" s="152"/>
      <c r="P92" s="152"/>
      <c r="Q92" s="152"/>
      <c r="R92" s="152"/>
      <c r="S92" s="152"/>
      <c r="T92" s="152"/>
      <c r="U92" s="152"/>
      <c r="V92" s="152"/>
      <c r="W92" s="152"/>
      <c r="X92" s="152"/>
      <c r="Y92" s="152"/>
      <c r="Z92" s="153"/>
      <c r="AA92" s="72"/>
      <c r="AB92" s="151"/>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3"/>
      <c r="AY92" s="73"/>
    </row>
    <row r="93" spans="3:51" ht="7.2" customHeight="1" x14ac:dyDescent="0.3">
      <c r="C93" s="70"/>
      <c r="D93" s="151"/>
      <c r="E93" s="152"/>
      <c r="F93" s="152"/>
      <c r="G93" s="152"/>
      <c r="H93" s="152"/>
      <c r="I93" s="152"/>
      <c r="J93" s="152"/>
      <c r="K93" s="152"/>
      <c r="L93" s="152"/>
      <c r="M93" s="152"/>
      <c r="N93" s="152"/>
      <c r="O93" s="152"/>
      <c r="P93" s="152"/>
      <c r="Q93" s="152"/>
      <c r="R93" s="152"/>
      <c r="S93" s="152"/>
      <c r="T93" s="152"/>
      <c r="U93" s="152"/>
      <c r="V93" s="152"/>
      <c r="W93" s="152"/>
      <c r="X93" s="152"/>
      <c r="Y93" s="152"/>
      <c r="Z93" s="153"/>
      <c r="AA93" s="72"/>
      <c r="AB93" s="151"/>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3"/>
      <c r="AY93" s="73"/>
    </row>
    <row r="94" spans="3:51" ht="7.2" customHeight="1" x14ac:dyDescent="0.3">
      <c r="C94" s="70"/>
      <c r="D94" s="151"/>
      <c r="E94" s="152"/>
      <c r="F94" s="152"/>
      <c r="G94" s="152"/>
      <c r="H94" s="152"/>
      <c r="I94" s="152"/>
      <c r="J94" s="152"/>
      <c r="K94" s="152"/>
      <c r="L94" s="152"/>
      <c r="M94" s="152"/>
      <c r="N94" s="152"/>
      <c r="O94" s="152"/>
      <c r="P94" s="152"/>
      <c r="Q94" s="152"/>
      <c r="R94" s="152"/>
      <c r="S94" s="152"/>
      <c r="T94" s="152"/>
      <c r="U94" s="152"/>
      <c r="V94" s="152"/>
      <c r="W94" s="152"/>
      <c r="X94" s="152"/>
      <c r="Y94" s="152"/>
      <c r="Z94" s="153"/>
      <c r="AA94" s="72"/>
      <c r="AB94" s="151"/>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3"/>
      <c r="AY94" s="73"/>
    </row>
    <row r="95" spans="3:51" ht="7.2" customHeight="1" x14ac:dyDescent="0.3">
      <c r="C95" s="70"/>
      <c r="D95" s="154"/>
      <c r="E95" s="155"/>
      <c r="F95" s="155"/>
      <c r="G95" s="155"/>
      <c r="H95" s="155"/>
      <c r="I95" s="155"/>
      <c r="J95" s="155"/>
      <c r="K95" s="155"/>
      <c r="L95" s="155"/>
      <c r="M95" s="155"/>
      <c r="N95" s="155"/>
      <c r="O95" s="155"/>
      <c r="P95" s="155"/>
      <c r="Q95" s="155"/>
      <c r="R95" s="155"/>
      <c r="S95" s="155"/>
      <c r="T95" s="155"/>
      <c r="U95" s="155"/>
      <c r="V95" s="155"/>
      <c r="W95" s="155"/>
      <c r="X95" s="155"/>
      <c r="Y95" s="155"/>
      <c r="Z95" s="156"/>
      <c r="AA95" s="72"/>
      <c r="AB95" s="154"/>
      <c r="AC95" s="155"/>
      <c r="AD95" s="155"/>
      <c r="AE95" s="155"/>
      <c r="AF95" s="155"/>
      <c r="AG95" s="155"/>
      <c r="AH95" s="155"/>
      <c r="AI95" s="155"/>
      <c r="AJ95" s="155"/>
      <c r="AK95" s="155"/>
      <c r="AL95" s="155"/>
      <c r="AM95" s="155"/>
      <c r="AN95" s="155"/>
      <c r="AO95" s="155"/>
      <c r="AP95" s="155"/>
      <c r="AQ95" s="155"/>
      <c r="AR95" s="155"/>
      <c r="AS95" s="155"/>
      <c r="AT95" s="155"/>
      <c r="AU95" s="155"/>
      <c r="AV95" s="155"/>
      <c r="AW95" s="155"/>
      <c r="AX95" s="156"/>
      <c r="AY95" s="73"/>
    </row>
    <row r="96" spans="3:51" ht="7.2" customHeight="1" thickBot="1" x14ac:dyDescent="0.35">
      <c r="C96" s="70"/>
      <c r="D96" s="51"/>
      <c r="E96" s="51"/>
      <c r="F96" s="71"/>
      <c r="G96" s="71"/>
      <c r="H96" s="71"/>
      <c r="I96" s="71"/>
      <c r="J96" s="71"/>
      <c r="K96" s="71"/>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51"/>
      <c r="AQ96" s="51"/>
      <c r="AR96" s="51"/>
      <c r="AS96" s="51"/>
      <c r="AT96" s="51"/>
      <c r="AU96" s="51"/>
      <c r="AV96" s="51"/>
      <c r="AW96" s="51"/>
      <c r="AX96" s="51"/>
      <c r="AY96" s="73"/>
    </row>
    <row r="97" spans="3:51" ht="7.2" customHeight="1" x14ac:dyDescent="0.3">
      <c r="C97" s="88"/>
      <c r="D97" s="89"/>
      <c r="E97" s="89"/>
      <c r="F97" s="90"/>
      <c r="G97" s="90"/>
      <c r="H97" s="90"/>
      <c r="I97" s="90"/>
      <c r="J97" s="90"/>
      <c r="K97" s="90"/>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89"/>
      <c r="AQ97" s="89"/>
      <c r="AR97" s="89"/>
      <c r="AS97" s="89"/>
      <c r="AT97" s="89"/>
      <c r="AU97" s="89"/>
      <c r="AV97" s="89"/>
      <c r="AW97" s="89"/>
      <c r="AX97" s="89"/>
      <c r="AY97" s="92"/>
    </row>
    <row r="98" spans="3:51" ht="7.2" customHeight="1" x14ac:dyDescent="0.3">
      <c r="C98" s="74"/>
      <c r="D98" s="75"/>
      <c r="AN98" s="226"/>
      <c r="AO98" s="226"/>
      <c r="AP98" s="226"/>
      <c r="AQ98" s="226"/>
      <c r="AR98" s="226"/>
      <c r="AS98" s="226"/>
      <c r="AT98" s="226"/>
      <c r="AU98" s="226"/>
      <c r="AV98" s="226"/>
      <c r="AW98" s="226"/>
      <c r="AX98" s="45"/>
      <c r="AY98" s="76"/>
    </row>
    <row r="99" spans="3:51" ht="9.6" customHeight="1" x14ac:dyDescent="0.3">
      <c r="C99" s="74"/>
      <c r="E99" s="233"/>
      <c r="F99" s="228"/>
      <c r="G99" s="228"/>
      <c r="H99" s="228"/>
      <c r="I99" s="228"/>
      <c r="J99" s="228"/>
      <c r="K99" s="228"/>
      <c r="L99" s="228"/>
      <c r="M99" s="228"/>
      <c r="N99" s="60"/>
      <c r="O99" s="228"/>
      <c r="P99" s="228"/>
      <c r="Q99" s="228"/>
      <c r="R99" s="228"/>
      <c r="S99" s="228"/>
      <c r="T99" s="228"/>
      <c r="U99" s="228"/>
      <c r="V99" s="228"/>
      <c r="W99" s="228"/>
      <c r="X99" s="228"/>
      <c r="Y99" s="228"/>
      <c r="Z99" s="228"/>
      <c r="AA99" s="60"/>
      <c r="AB99" s="169" t="str">
        <f>HLOOKUP(Language!$B$2,Language!$C$12:$H$551,110)</f>
        <v>Entwicklung</v>
      </c>
      <c r="AC99" s="169"/>
      <c r="AD99" s="169"/>
      <c r="AE99" s="169"/>
      <c r="AF99" s="169"/>
      <c r="AG99" s="169"/>
      <c r="AH99" s="169"/>
      <c r="AI99" s="169"/>
      <c r="AJ99" s="169"/>
      <c r="AK99" s="169"/>
      <c r="AL99" s="169"/>
      <c r="AN99" s="226"/>
      <c r="AO99" s="226"/>
      <c r="AP99" s="226"/>
      <c r="AQ99" s="226"/>
      <c r="AR99" s="226"/>
      <c r="AS99" s="226"/>
      <c r="AT99" s="226"/>
      <c r="AU99" s="226"/>
      <c r="AV99" s="226"/>
      <c r="AW99" s="226"/>
      <c r="AY99" s="76"/>
    </row>
    <row r="100" spans="3:51" ht="7.2" customHeight="1" x14ac:dyDescent="0.3">
      <c r="C100" s="74"/>
      <c r="E100" s="229"/>
      <c r="F100" s="229"/>
      <c r="G100" s="229"/>
      <c r="H100" s="229"/>
      <c r="I100" s="229"/>
      <c r="J100" s="229"/>
      <c r="K100" s="229"/>
      <c r="L100" s="229"/>
      <c r="M100" s="229"/>
      <c r="N100" s="60"/>
      <c r="O100" s="229"/>
      <c r="P100" s="229"/>
      <c r="Q100" s="229"/>
      <c r="R100" s="229"/>
      <c r="S100" s="229"/>
      <c r="T100" s="229"/>
      <c r="U100" s="229"/>
      <c r="V100" s="229"/>
      <c r="W100" s="229"/>
      <c r="X100" s="229"/>
      <c r="Y100" s="229"/>
      <c r="Z100" s="229"/>
      <c r="AA100" s="60"/>
      <c r="AB100" s="230"/>
      <c r="AC100" s="230"/>
      <c r="AD100" s="230"/>
      <c r="AE100" s="230"/>
      <c r="AF100" s="230"/>
      <c r="AG100" s="230"/>
      <c r="AH100" s="230"/>
      <c r="AI100" s="230"/>
      <c r="AJ100" s="230"/>
      <c r="AK100" s="230"/>
      <c r="AL100" s="230"/>
      <c r="AN100" s="227"/>
      <c r="AO100" s="227"/>
      <c r="AP100" s="227"/>
      <c r="AQ100" s="227"/>
      <c r="AR100" s="227"/>
      <c r="AS100" s="227"/>
      <c r="AT100" s="227"/>
      <c r="AU100" s="227"/>
      <c r="AV100" s="227"/>
      <c r="AW100" s="227"/>
      <c r="AY100" s="76"/>
    </row>
    <row r="101" spans="3:51" ht="10.199999999999999" customHeight="1" x14ac:dyDescent="0.3">
      <c r="C101" s="74"/>
      <c r="E101" s="231" t="str">
        <f>HLOOKUP(Language!$B$2,Language!$C$12:$H$551,105)</f>
        <v>Datum</v>
      </c>
      <c r="F101" s="231"/>
      <c r="G101" s="231"/>
      <c r="H101" s="231"/>
      <c r="I101" s="231"/>
      <c r="J101" s="231"/>
      <c r="K101" s="231"/>
      <c r="L101" s="231"/>
      <c r="M101" s="231"/>
      <c r="O101" s="231" t="str">
        <f>HLOOKUP(Language!$B$2,Language!$C$12:$H$551,106)</f>
        <v>Verantwortlicher</v>
      </c>
      <c r="P101" s="231"/>
      <c r="Q101" s="231"/>
      <c r="R101" s="231"/>
      <c r="S101" s="231"/>
      <c r="T101" s="231"/>
      <c r="U101" s="231"/>
      <c r="V101" s="231"/>
      <c r="W101" s="231"/>
      <c r="X101" s="231"/>
      <c r="Y101" s="231"/>
      <c r="Z101" s="231"/>
      <c r="AB101" s="232" t="str">
        <f>HLOOKUP(Language!$B$2,Language!$C$12:$H$551,107)</f>
        <v>Abteilung</v>
      </c>
      <c r="AC101" s="232"/>
      <c r="AD101" s="232"/>
      <c r="AE101" s="232"/>
      <c r="AF101" s="232"/>
      <c r="AG101" s="232"/>
      <c r="AH101" s="232"/>
      <c r="AI101" s="232"/>
      <c r="AJ101" s="232"/>
      <c r="AK101" s="232"/>
      <c r="AL101" s="232"/>
      <c r="AN101" s="225" t="str">
        <f>HLOOKUP(Language!$B$2,Language!$C$12:$H$551,108)</f>
        <v>Unterschrift</v>
      </c>
      <c r="AO101" s="225"/>
      <c r="AP101" s="225"/>
      <c r="AQ101" s="225"/>
      <c r="AR101" s="225"/>
      <c r="AS101" s="225"/>
      <c r="AT101" s="225"/>
      <c r="AU101" s="225"/>
      <c r="AV101" s="225"/>
      <c r="AW101" s="225"/>
      <c r="AY101" s="76"/>
    </row>
    <row r="102" spans="3:51" ht="7.2" customHeight="1" x14ac:dyDescent="0.3">
      <c r="C102" s="74"/>
      <c r="D102" s="75"/>
      <c r="AN102" s="225"/>
      <c r="AO102" s="225"/>
      <c r="AP102" s="225"/>
      <c r="AQ102" s="225"/>
      <c r="AR102" s="225"/>
      <c r="AS102" s="225"/>
      <c r="AT102" s="225"/>
      <c r="AU102" s="225"/>
      <c r="AV102" s="225"/>
      <c r="AW102" s="225"/>
      <c r="AY102" s="76"/>
    </row>
    <row r="103" spans="3:51" ht="7.2" customHeight="1" x14ac:dyDescent="0.3">
      <c r="C103" s="74"/>
      <c r="D103" s="75"/>
      <c r="AY103" s="76"/>
    </row>
    <row r="104" spans="3:51" ht="7.2" customHeight="1" x14ac:dyDescent="0.3">
      <c r="C104" s="74"/>
      <c r="D104" s="75"/>
      <c r="AN104" s="226"/>
      <c r="AO104" s="226"/>
      <c r="AP104" s="226"/>
      <c r="AQ104" s="226"/>
      <c r="AR104" s="226"/>
      <c r="AS104" s="226"/>
      <c r="AT104" s="226"/>
      <c r="AU104" s="226"/>
      <c r="AV104" s="226"/>
      <c r="AW104" s="226"/>
      <c r="AY104" s="76"/>
    </row>
    <row r="105" spans="3:51" ht="9.6" customHeight="1" x14ac:dyDescent="0.3">
      <c r="C105" s="74"/>
      <c r="E105" s="233"/>
      <c r="F105" s="228"/>
      <c r="G105" s="228"/>
      <c r="H105" s="228"/>
      <c r="I105" s="228"/>
      <c r="J105" s="228"/>
      <c r="K105" s="228"/>
      <c r="L105" s="228"/>
      <c r="M105" s="228"/>
      <c r="N105" s="60"/>
      <c r="O105" s="228"/>
      <c r="P105" s="228"/>
      <c r="Q105" s="228"/>
      <c r="R105" s="228"/>
      <c r="S105" s="228"/>
      <c r="T105" s="228"/>
      <c r="U105" s="228"/>
      <c r="V105" s="228"/>
      <c r="W105" s="228"/>
      <c r="X105" s="228"/>
      <c r="Y105" s="228"/>
      <c r="Z105" s="228"/>
      <c r="AA105" s="60"/>
      <c r="AB105" s="169" t="str">
        <f>HLOOKUP(Language!$B$2,Language!$C$12:$H$551,111)</f>
        <v>Technik</v>
      </c>
      <c r="AC105" s="169"/>
      <c r="AD105" s="169"/>
      <c r="AE105" s="169"/>
      <c r="AF105" s="169"/>
      <c r="AG105" s="169"/>
      <c r="AH105" s="169"/>
      <c r="AI105" s="169"/>
      <c r="AJ105" s="169"/>
      <c r="AK105" s="169"/>
      <c r="AL105" s="169"/>
      <c r="AN105" s="226"/>
      <c r="AO105" s="226"/>
      <c r="AP105" s="226"/>
      <c r="AQ105" s="226"/>
      <c r="AR105" s="226"/>
      <c r="AS105" s="226"/>
      <c r="AT105" s="226"/>
      <c r="AU105" s="226"/>
      <c r="AV105" s="226"/>
      <c r="AW105" s="226"/>
      <c r="AY105" s="76"/>
    </row>
    <row r="106" spans="3:51" ht="7.2" customHeight="1" x14ac:dyDescent="0.3">
      <c r="C106" s="74"/>
      <c r="E106" s="229"/>
      <c r="F106" s="229"/>
      <c r="G106" s="229"/>
      <c r="H106" s="229"/>
      <c r="I106" s="229"/>
      <c r="J106" s="229"/>
      <c r="K106" s="229"/>
      <c r="L106" s="229"/>
      <c r="M106" s="229"/>
      <c r="N106" s="60"/>
      <c r="O106" s="229"/>
      <c r="P106" s="229"/>
      <c r="Q106" s="229"/>
      <c r="R106" s="229"/>
      <c r="S106" s="229"/>
      <c r="T106" s="229"/>
      <c r="U106" s="229"/>
      <c r="V106" s="229"/>
      <c r="W106" s="229"/>
      <c r="X106" s="229"/>
      <c r="Y106" s="229"/>
      <c r="Z106" s="229"/>
      <c r="AA106" s="60"/>
      <c r="AB106" s="230"/>
      <c r="AC106" s="230"/>
      <c r="AD106" s="230"/>
      <c r="AE106" s="230"/>
      <c r="AF106" s="230"/>
      <c r="AG106" s="230"/>
      <c r="AH106" s="230"/>
      <c r="AI106" s="230"/>
      <c r="AJ106" s="230"/>
      <c r="AK106" s="230"/>
      <c r="AL106" s="230"/>
      <c r="AN106" s="227"/>
      <c r="AO106" s="227"/>
      <c r="AP106" s="227"/>
      <c r="AQ106" s="227"/>
      <c r="AR106" s="227"/>
      <c r="AS106" s="227"/>
      <c r="AT106" s="227"/>
      <c r="AU106" s="227"/>
      <c r="AV106" s="227"/>
      <c r="AW106" s="227"/>
      <c r="AY106" s="76"/>
    </row>
    <row r="107" spans="3:51" ht="10.199999999999999" customHeight="1" x14ac:dyDescent="0.3">
      <c r="C107" s="74"/>
      <c r="E107" s="231" t="str">
        <f>HLOOKUP(Language!$B$2,Language!$C$12:$H$551,105)</f>
        <v>Datum</v>
      </c>
      <c r="F107" s="231"/>
      <c r="G107" s="231"/>
      <c r="H107" s="231"/>
      <c r="I107" s="231"/>
      <c r="J107" s="231"/>
      <c r="K107" s="231"/>
      <c r="L107" s="231"/>
      <c r="M107" s="231"/>
      <c r="O107" s="231" t="str">
        <f>HLOOKUP(Language!$B$2,Language!$C$12:$H$551,106)</f>
        <v>Verantwortlicher</v>
      </c>
      <c r="P107" s="231"/>
      <c r="Q107" s="231"/>
      <c r="R107" s="231"/>
      <c r="S107" s="231"/>
      <c r="T107" s="231"/>
      <c r="U107" s="231"/>
      <c r="V107" s="231"/>
      <c r="W107" s="231"/>
      <c r="X107" s="231"/>
      <c r="Y107" s="231"/>
      <c r="Z107" s="231"/>
      <c r="AB107" s="232" t="str">
        <f>HLOOKUP(Language!$B$2,Language!$C$12:$H$551,107)</f>
        <v>Abteilung</v>
      </c>
      <c r="AC107" s="232"/>
      <c r="AD107" s="232"/>
      <c r="AE107" s="232"/>
      <c r="AF107" s="232"/>
      <c r="AG107" s="232"/>
      <c r="AH107" s="232"/>
      <c r="AI107" s="232"/>
      <c r="AJ107" s="232"/>
      <c r="AK107" s="232"/>
      <c r="AL107" s="232"/>
      <c r="AN107" s="225" t="str">
        <f>HLOOKUP(Language!$B$2,Language!$C$12:$H$551,108)</f>
        <v>Unterschrift</v>
      </c>
      <c r="AO107" s="225"/>
      <c r="AP107" s="225"/>
      <c r="AQ107" s="225"/>
      <c r="AR107" s="225"/>
      <c r="AS107" s="225"/>
      <c r="AT107" s="225"/>
      <c r="AU107" s="225"/>
      <c r="AV107" s="225"/>
      <c r="AW107" s="225"/>
      <c r="AY107" s="76"/>
    </row>
    <row r="108" spans="3:51" ht="7.2" customHeight="1" x14ac:dyDescent="0.3">
      <c r="C108" s="74"/>
      <c r="D108" s="75"/>
      <c r="AN108" s="225"/>
      <c r="AO108" s="225"/>
      <c r="AP108" s="225"/>
      <c r="AQ108" s="225"/>
      <c r="AR108" s="225"/>
      <c r="AS108" s="225"/>
      <c r="AT108" s="225"/>
      <c r="AU108" s="225"/>
      <c r="AV108" s="225"/>
      <c r="AW108" s="225"/>
      <c r="AY108" s="76"/>
    </row>
    <row r="109" spans="3:51" ht="7.2" customHeight="1" x14ac:dyDescent="0.3">
      <c r="C109" s="74"/>
      <c r="D109" s="75"/>
      <c r="AY109" s="76"/>
    </row>
    <row r="110" spans="3:51" ht="7.2" customHeight="1" x14ac:dyDescent="0.3">
      <c r="C110" s="74"/>
      <c r="D110" s="75"/>
      <c r="AN110" s="226"/>
      <c r="AO110" s="226"/>
      <c r="AP110" s="226"/>
      <c r="AQ110" s="226"/>
      <c r="AR110" s="226"/>
      <c r="AS110" s="226"/>
      <c r="AT110" s="226"/>
      <c r="AU110" s="226"/>
      <c r="AV110" s="226"/>
      <c r="AW110" s="226"/>
      <c r="AY110" s="76"/>
    </row>
    <row r="111" spans="3:51" ht="9.6" customHeight="1" x14ac:dyDescent="0.3">
      <c r="C111" s="74"/>
      <c r="E111" s="228"/>
      <c r="F111" s="228"/>
      <c r="G111" s="228"/>
      <c r="H111" s="228"/>
      <c r="I111" s="228"/>
      <c r="J111" s="228"/>
      <c r="K111" s="228"/>
      <c r="L111" s="228"/>
      <c r="M111" s="228"/>
      <c r="N111" s="60"/>
      <c r="O111" s="228"/>
      <c r="P111" s="228"/>
      <c r="Q111" s="228"/>
      <c r="R111" s="228"/>
      <c r="S111" s="228"/>
      <c r="T111" s="228"/>
      <c r="U111" s="228"/>
      <c r="V111" s="228"/>
      <c r="W111" s="228"/>
      <c r="X111" s="228"/>
      <c r="Y111" s="228"/>
      <c r="Z111" s="228"/>
      <c r="AA111" s="60"/>
      <c r="AB111" s="169" t="str">
        <f>HLOOKUP(Language!$B$2,Language!$C$12:$H$551,112)</f>
        <v>Qualitätsmanagement</v>
      </c>
      <c r="AC111" s="169"/>
      <c r="AD111" s="169"/>
      <c r="AE111" s="169"/>
      <c r="AF111" s="169"/>
      <c r="AG111" s="169"/>
      <c r="AH111" s="169"/>
      <c r="AI111" s="169"/>
      <c r="AJ111" s="169"/>
      <c r="AK111" s="169"/>
      <c r="AL111" s="169"/>
      <c r="AN111" s="226"/>
      <c r="AO111" s="226"/>
      <c r="AP111" s="226"/>
      <c r="AQ111" s="226"/>
      <c r="AR111" s="226"/>
      <c r="AS111" s="226"/>
      <c r="AT111" s="226"/>
      <c r="AU111" s="226"/>
      <c r="AV111" s="226"/>
      <c r="AW111" s="226"/>
      <c r="AY111" s="76"/>
    </row>
    <row r="112" spans="3:51" ht="7.2" customHeight="1" x14ac:dyDescent="0.3">
      <c r="C112" s="74"/>
      <c r="E112" s="229"/>
      <c r="F112" s="229"/>
      <c r="G112" s="229"/>
      <c r="H112" s="229"/>
      <c r="I112" s="229"/>
      <c r="J112" s="229"/>
      <c r="K112" s="229"/>
      <c r="L112" s="229"/>
      <c r="M112" s="229"/>
      <c r="N112" s="60"/>
      <c r="O112" s="229"/>
      <c r="P112" s="229"/>
      <c r="Q112" s="229"/>
      <c r="R112" s="229"/>
      <c r="S112" s="229"/>
      <c r="T112" s="229"/>
      <c r="U112" s="229"/>
      <c r="V112" s="229"/>
      <c r="W112" s="229"/>
      <c r="X112" s="229"/>
      <c r="Y112" s="229"/>
      <c r="Z112" s="229"/>
      <c r="AA112" s="60"/>
      <c r="AB112" s="230"/>
      <c r="AC112" s="230"/>
      <c r="AD112" s="230"/>
      <c r="AE112" s="230"/>
      <c r="AF112" s="230"/>
      <c r="AG112" s="230"/>
      <c r="AH112" s="230"/>
      <c r="AI112" s="230"/>
      <c r="AJ112" s="230"/>
      <c r="AK112" s="230"/>
      <c r="AL112" s="230"/>
      <c r="AN112" s="227"/>
      <c r="AO112" s="227"/>
      <c r="AP112" s="227"/>
      <c r="AQ112" s="227"/>
      <c r="AR112" s="227"/>
      <c r="AS112" s="227"/>
      <c r="AT112" s="227"/>
      <c r="AU112" s="227"/>
      <c r="AV112" s="227"/>
      <c r="AW112" s="227"/>
      <c r="AY112" s="76"/>
    </row>
    <row r="113" spans="3:51" ht="10.199999999999999" customHeight="1" x14ac:dyDescent="0.3">
      <c r="C113" s="74"/>
      <c r="E113" s="231" t="str">
        <f>HLOOKUP(Language!$B$2,Language!$C$12:$H$551,105)</f>
        <v>Datum</v>
      </c>
      <c r="F113" s="231"/>
      <c r="G113" s="231"/>
      <c r="H113" s="231"/>
      <c r="I113" s="231"/>
      <c r="J113" s="231"/>
      <c r="K113" s="231"/>
      <c r="L113" s="231"/>
      <c r="M113" s="231"/>
      <c r="O113" s="231" t="str">
        <f>HLOOKUP(Language!$B$2,Language!$C$12:$H$551,106)</f>
        <v>Verantwortlicher</v>
      </c>
      <c r="P113" s="231"/>
      <c r="Q113" s="231"/>
      <c r="R113" s="231"/>
      <c r="S113" s="231"/>
      <c r="T113" s="231"/>
      <c r="U113" s="231"/>
      <c r="V113" s="231"/>
      <c r="W113" s="231"/>
      <c r="X113" s="231"/>
      <c r="Y113" s="231"/>
      <c r="Z113" s="231"/>
      <c r="AB113" s="232" t="str">
        <f>HLOOKUP(Language!$B$2,Language!$C$12:$H$551,107)</f>
        <v>Abteilung</v>
      </c>
      <c r="AC113" s="232"/>
      <c r="AD113" s="232"/>
      <c r="AE113" s="232"/>
      <c r="AF113" s="232"/>
      <c r="AG113" s="232"/>
      <c r="AH113" s="232"/>
      <c r="AI113" s="232"/>
      <c r="AJ113" s="232"/>
      <c r="AK113" s="232"/>
      <c r="AL113" s="232"/>
      <c r="AN113" s="225" t="str">
        <f>HLOOKUP(Language!$B$2,Language!$C$12:$H$551,108)</f>
        <v>Unterschrift</v>
      </c>
      <c r="AO113" s="225"/>
      <c r="AP113" s="225"/>
      <c r="AQ113" s="225"/>
      <c r="AR113" s="225"/>
      <c r="AS113" s="225"/>
      <c r="AT113" s="225"/>
      <c r="AU113" s="225"/>
      <c r="AV113" s="225"/>
      <c r="AW113" s="225"/>
      <c r="AY113" s="76"/>
    </row>
    <row r="114" spans="3:51" ht="7.2" customHeight="1" x14ac:dyDescent="0.3">
      <c r="C114" s="74"/>
      <c r="D114" s="75"/>
      <c r="AN114" s="225"/>
      <c r="AO114" s="225"/>
      <c r="AP114" s="225"/>
      <c r="AQ114" s="225"/>
      <c r="AR114" s="225"/>
      <c r="AS114" s="225"/>
      <c r="AT114" s="225"/>
      <c r="AU114" s="225"/>
      <c r="AV114" s="225"/>
      <c r="AW114" s="225"/>
      <c r="AY114" s="76"/>
    </row>
    <row r="115" spans="3:51" ht="7.2" customHeight="1" x14ac:dyDescent="0.3">
      <c r="C115" s="74"/>
      <c r="D115" s="75"/>
      <c r="AY115" s="76"/>
    </row>
    <row r="116" spans="3:51" ht="7.2" customHeight="1" x14ac:dyDescent="0.3">
      <c r="C116" s="74"/>
      <c r="D116" s="75"/>
      <c r="AN116" s="226"/>
      <c r="AO116" s="226"/>
      <c r="AP116" s="226"/>
      <c r="AQ116" s="226"/>
      <c r="AR116" s="226"/>
      <c r="AS116" s="226"/>
      <c r="AT116" s="226"/>
      <c r="AU116" s="226"/>
      <c r="AV116" s="226"/>
      <c r="AW116" s="226"/>
      <c r="AY116" s="76"/>
    </row>
    <row r="117" spans="3:51" ht="9.6" customHeight="1" x14ac:dyDescent="0.3">
      <c r="C117" s="74"/>
      <c r="E117" s="228"/>
      <c r="F117" s="228"/>
      <c r="G117" s="228"/>
      <c r="H117" s="228"/>
      <c r="I117" s="228"/>
      <c r="J117" s="228"/>
      <c r="K117" s="228"/>
      <c r="L117" s="228"/>
      <c r="M117" s="228"/>
      <c r="N117" s="60"/>
      <c r="O117" s="228"/>
      <c r="P117" s="228"/>
      <c r="Q117" s="228"/>
      <c r="R117" s="228"/>
      <c r="S117" s="228"/>
      <c r="T117" s="228"/>
      <c r="U117" s="228"/>
      <c r="V117" s="228"/>
      <c r="W117" s="228"/>
      <c r="X117" s="228"/>
      <c r="Y117" s="228"/>
      <c r="Z117" s="228"/>
      <c r="AA117" s="60"/>
      <c r="AB117" s="169" t="str">
        <f>HLOOKUP(Language!$B$2,Language!$C$12:$H$551,113)</f>
        <v>Einkauf</v>
      </c>
      <c r="AC117" s="169"/>
      <c r="AD117" s="169"/>
      <c r="AE117" s="169"/>
      <c r="AF117" s="169"/>
      <c r="AG117" s="169"/>
      <c r="AH117" s="169"/>
      <c r="AI117" s="169"/>
      <c r="AJ117" s="169"/>
      <c r="AK117" s="169"/>
      <c r="AL117" s="169"/>
      <c r="AN117" s="226"/>
      <c r="AO117" s="226"/>
      <c r="AP117" s="226"/>
      <c r="AQ117" s="226"/>
      <c r="AR117" s="226"/>
      <c r="AS117" s="226"/>
      <c r="AT117" s="226"/>
      <c r="AU117" s="226"/>
      <c r="AV117" s="226"/>
      <c r="AW117" s="226"/>
      <c r="AY117" s="76"/>
    </row>
    <row r="118" spans="3:51" ht="7.2" customHeight="1" x14ac:dyDescent="0.3">
      <c r="C118" s="74"/>
      <c r="E118" s="229"/>
      <c r="F118" s="229"/>
      <c r="G118" s="229"/>
      <c r="H118" s="229"/>
      <c r="I118" s="229"/>
      <c r="J118" s="229"/>
      <c r="K118" s="229"/>
      <c r="L118" s="229"/>
      <c r="M118" s="229"/>
      <c r="N118" s="60"/>
      <c r="O118" s="229"/>
      <c r="P118" s="229"/>
      <c r="Q118" s="229"/>
      <c r="R118" s="229"/>
      <c r="S118" s="229"/>
      <c r="T118" s="229"/>
      <c r="U118" s="229"/>
      <c r="V118" s="229"/>
      <c r="W118" s="229"/>
      <c r="X118" s="229"/>
      <c r="Y118" s="229"/>
      <c r="Z118" s="229"/>
      <c r="AA118" s="60"/>
      <c r="AB118" s="230"/>
      <c r="AC118" s="230"/>
      <c r="AD118" s="230"/>
      <c r="AE118" s="230"/>
      <c r="AF118" s="230"/>
      <c r="AG118" s="230"/>
      <c r="AH118" s="230"/>
      <c r="AI118" s="230"/>
      <c r="AJ118" s="230"/>
      <c r="AK118" s="230"/>
      <c r="AL118" s="230"/>
      <c r="AN118" s="227"/>
      <c r="AO118" s="227"/>
      <c r="AP118" s="227"/>
      <c r="AQ118" s="227"/>
      <c r="AR118" s="227"/>
      <c r="AS118" s="227"/>
      <c r="AT118" s="227"/>
      <c r="AU118" s="227"/>
      <c r="AV118" s="227"/>
      <c r="AW118" s="227"/>
      <c r="AY118" s="76"/>
    </row>
    <row r="119" spans="3:51" ht="10.199999999999999" customHeight="1" x14ac:dyDescent="0.3">
      <c r="C119" s="74"/>
      <c r="E119" s="231" t="str">
        <f>HLOOKUP(Language!$B$2,Language!$C$12:$H$551,105)</f>
        <v>Datum</v>
      </c>
      <c r="F119" s="231"/>
      <c r="G119" s="231"/>
      <c r="H119" s="231"/>
      <c r="I119" s="231"/>
      <c r="J119" s="231"/>
      <c r="K119" s="231"/>
      <c r="L119" s="231"/>
      <c r="M119" s="231"/>
      <c r="O119" s="231" t="str">
        <f>HLOOKUP(Language!$B$2,Language!$C$12:$H$551,106)</f>
        <v>Verantwortlicher</v>
      </c>
      <c r="P119" s="231"/>
      <c r="Q119" s="231"/>
      <c r="R119" s="231"/>
      <c r="S119" s="231"/>
      <c r="T119" s="231"/>
      <c r="U119" s="231"/>
      <c r="V119" s="231"/>
      <c r="W119" s="231"/>
      <c r="X119" s="231"/>
      <c r="Y119" s="231"/>
      <c r="Z119" s="231"/>
      <c r="AB119" s="232" t="str">
        <f>HLOOKUP(Language!$B$2,Language!$C$12:$H$551,107)</f>
        <v>Abteilung</v>
      </c>
      <c r="AC119" s="232"/>
      <c r="AD119" s="232"/>
      <c r="AE119" s="232"/>
      <c r="AF119" s="232"/>
      <c r="AG119" s="232"/>
      <c r="AH119" s="232"/>
      <c r="AI119" s="232"/>
      <c r="AJ119" s="232"/>
      <c r="AK119" s="232"/>
      <c r="AL119" s="232"/>
      <c r="AN119" s="225" t="str">
        <f>HLOOKUP(Language!$B$2,Language!$C$12:$H$551,108)</f>
        <v>Unterschrift</v>
      </c>
      <c r="AO119" s="225"/>
      <c r="AP119" s="225"/>
      <c r="AQ119" s="225"/>
      <c r="AR119" s="225"/>
      <c r="AS119" s="225"/>
      <c r="AT119" s="225"/>
      <c r="AU119" s="225"/>
      <c r="AV119" s="225"/>
      <c r="AW119" s="225"/>
      <c r="AY119" s="76"/>
    </row>
    <row r="120" spans="3:51" ht="7.2" customHeight="1" x14ac:dyDescent="0.3">
      <c r="C120" s="74"/>
      <c r="D120" s="75"/>
      <c r="AN120" s="225"/>
      <c r="AO120" s="225"/>
      <c r="AP120" s="225"/>
      <c r="AQ120" s="225"/>
      <c r="AR120" s="225"/>
      <c r="AS120" s="225"/>
      <c r="AT120" s="225"/>
      <c r="AU120" s="225"/>
      <c r="AV120" s="225"/>
      <c r="AW120" s="225"/>
      <c r="AY120" s="76"/>
    </row>
    <row r="121" spans="3:51" ht="7.2" customHeight="1" thickBot="1" x14ac:dyDescent="0.35">
      <c r="C121" s="77"/>
      <c r="D121" s="78"/>
      <c r="E121" s="78"/>
      <c r="F121" s="79"/>
      <c r="G121" s="79"/>
      <c r="H121" s="79"/>
      <c r="I121" s="79"/>
      <c r="J121" s="79"/>
      <c r="K121" s="79"/>
      <c r="L121" s="80"/>
      <c r="M121" s="80"/>
      <c r="N121" s="78"/>
      <c r="O121" s="78"/>
      <c r="P121" s="78"/>
      <c r="Q121" s="78"/>
      <c r="R121" s="78"/>
      <c r="S121" s="78"/>
      <c r="T121" s="78"/>
      <c r="U121" s="78"/>
      <c r="V121" s="78"/>
      <c r="W121" s="78"/>
      <c r="X121" s="78"/>
      <c r="Y121" s="78"/>
      <c r="Z121" s="80"/>
      <c r="AA121" s="80"/>
      <c r="AB121" s="80"/>
      <c r="AC121" s="80"/>
      <c r="AD121" s="80"/>
      <c r="AE121" s="80"/>
      <c r="AF121" s="80"/>
      <c r="AG121" s="80"/>
      <c r="AH121" s="80"/>
      <c r="AI121" s="80"/>
      <c r="AJ121" s="80"/>
      <c r="AK121" s="80"/>
      <c r="AL121" s="80"/>
      <c r="AM121" s="80"/>
      <c r="AN121" s="80"/>
      <c r="AO121" s="80"/>
      <c r="AP121" s="78"/>
      <c r="AQ121" s="78"/>
      <c r="AR121" s="78"/>
      <c r="AS121" s="81"/>
      <c r="AT121" s="81"/>
      <c r="AU121" s="81"/>
      <c r="AV121" s="81"/>
      <c r="AW121" s="78"/>
      <c r="AX121" s="78"/>
      <c r="AY121" s="82"/>
    </row>
    <row r="122" spans="3:51" ht="7.2" customHeight="1" x14ac:dyDescent="0.3">
      <c r="F122" s="61"/>
      <c r="G122" s="61"/>
      <c r="H122" s="61"/>
      <c r="I122" s="61"/>
      <c r="J122" s="83"/>
      <c r="K122" s="83"/>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U122" s="45"/>
      <c r="AV122" s="45"/>
      <c r="AW122" s="45"/>
      <c r="AX122" s="45"/>
    </row>
    <row r="123" spans="3:51" ht="7.2" customHeight="1" x14ac:dyDescent="0.3">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61"/>
      <c r="AK123" s="61"/>
      <c r="AL123" s="61"/>
      <c r="AM123" s="61"/>
      <c r="AN123" s="61"/>
      <c r="AO123" s="61"/>
    </row>
    <row r="124" spans="3:51" ht="7.2" customHeight="1" x14ac:dyDescent="0.3">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row>
    <row r="125" spans="3:51" ht="7.2" customHeight="1" x14ac:dyDescent="0.3">
      <c r="F125" s="61"/>
      <c r="G125" s="61"/>
      <c r="H125" s="61"/>
      <c r="I125" s="61"/>
      <c r="J125" s="61"/>
      <c r="K125" s="61"/>
      <c r="L125" s="61"/>
      <c r="M125" s="61"/>
      <c r="N125" s="61"/>
      <c r="O125" s="61"/>
      <c r="P125" s="61"/>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row>
    <row r="126" spans="3:51" ht="7.2" customHeight="1" x14ac:dyDescent="0.3">
      <c r="F126" s="61"/>
      <c r="G126" s="61"/>
      <c r="H126" s="61"/>
      <c r="I126" s="61"/>
      <c r="J126" s="61"/>
      <c r="K126" s="61"/>
      <c r="L126" s="61"/>
      <c r="M126" s="61"/>
      <c r="N126" s="61"/>
      <c r="O126" s="61"/>
      <c r="P126" s="61"/>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row>
    <row r="127" spans="3:51" ht="7.2" customHeight="1" x14ac:dyDescent="0.3">
      <c r="F127" s="61"/>
      <c r="G127" s="61"/>
      <c r="H127" s="61"/>
      <c r="I127" s="61"/>
      <c r="J127" s="61"/>
      <c r="K127" s="61"/>
      <c r="L127" s="61"/>
      <c r="M127" s="61"/>
      <c r="N127" s="61"/>
      <c r="O127" s="61"/>
      <c r="P127" s="61"/>
      <c r="Q127" s="61"/>
      <c r="R127" s="61"/>
      <c r="S127" s="61"/>
      <c r="T127" s="61"/>
      <c r="U127" s="61"/>
      <c r="V127" s="61"/>
      <c r="W127" s="61"/>
      <c r="X127" s="61"/>
      <c r="Y127" s="61"/>
      <c r="Z127" s="61"/>
      <c r="AA127" s="61"/>
      <c r="AB127" s="61"/>
      <c r="AC127" s="61"/>
      <c r="AD127" s="61"/>
      <c r="AE127" s="61"/>
      <c r="AF127" s="61"/>
      <c r="AG127" s="61"/>
      <c r="AH127" s="61"/>
      <c r="AI127" s="61"/>
      <c r="AJ127" s="61"/>
      <c r="AK127" s="61"/>
      <c r="AL127" s="61"/>
      <c r="AM127" s="61"/>
      <c r="AN127" s="61"/>
      <c r="AO127" s="61"/>
    </row>
    <row r="128" spans="3:51" ht="7.2" customHeight="1" x14ac:dyDescent="0.3">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row>
    <row r="129" spans="6:41" ht="7.2" customHeight="1" x14ac:dyDescent="0.3">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row>
    <row r="130" spans="6:41" ht="7.2" customHeight="1" x14ac:dyDescent="0.3">
      <c r="F130" s="61"/>
      <c r="G130" s="61"/>
      <c r="H130" s="61"/>
      <c r="I130" s="61"/>
      <c r="J130" s="61"/>
      <c r="K130" s="61"/>
      <c r="L130" s="61"/>
      <c r="M130" s="61"/>
      <c r="N130" s="61"/>
      <c r="O130" s="61"/>
      <c r="P130" s="61"/>
      <c r="Q130" s="61"/>
      <c r="R130" s="61"/>
      <c r="S130" s="61"/>
      <c r="T130" s="61"/>
      <c r="U130" s="61"/>
      <c r="V130" s="61"/>
      <c r="W130" s="61"/>
      <c r="X130" s="61"/>
      <c r="Y130" s="61"/>
      <c r="Z130" s="61"/>
      <c r="AA130" s="61"/>
      <c r="AB130" s="61"/>
      <c r="AC130" s="61"/>
      <c r="AD130" s="61"/>
      <c r="AE130" s="61"/>
      <c r="AF130" s="61"/>
      <c r="AG130" s="61"/>
      <c r="AH130" s="61"/>
      <c r="AI130" s="61"/>
      <c r="AJ130" s="61"/>
      <c r="AK130" s="61"/>
      <c r="AL130" s="61"/>
      <c r="AM130" s="61"/>
      <c r="AN130" s="61"/>
      <c r="AO130" s="61"/>
    </row>
    <row r="131" spans="6:41" ht="7.2" customHeight="1" x14ac:dyDescent="0.3">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row>
    <row r="132" spans="6:41" ht="7.2" customHeight="1" x14ac:dyDescent="0.3">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row>
    <row r="133" spans="6:41" ht="7.2" customHeight="1" x14ac:dyDescent="0.3">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row>
    <row r="134" spans="6:41" ht="7.2" customHeight="1" x14ac:dyDescent="0.3">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row>
    <row r="135" spans="6:41" ht="7.2" customHeight="1" x14ac:dyDescent="0.3">
      <c r="F135" s="61"/>
      <c r="G135" s="61"/>
      <c r="H135" s="61"/>
      <c r="I135" s="61"/>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row>
    <row r="136" spans="6:41" ht="7.2" customHeight="1" x14ac:dyDescent="0.3">
      <c r="F136" s="61"/>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row>
    <row r="137" spans="6:41" ht="7.2" customHeight="1" x14ac:dyDescent="0.3">
      <c r="F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row>
    <row r="138" spans="6:41" ht="7.2" customHeight="1" x14ac:dyDescent="0.3">
      <c r="F138" s="61"/>
      <c r="G138" s="61"/>
      <c r="H138" s="61"/>
      <c r="I138" s="61"/>
      <c r="J138" s="61"/>
      <c r="K138" s="61"/>
      <c r="L138" s="61"/>
      <c r="M138" s="61"/>
      <c r="N138" s="61"/>
      <c r="O138" s="61"/>
      <c r="P138" s="61"/>
      <c r="Q138" s="61"/>
      <c r="R138" s="61"/>
      <c r="S138" s="61"/>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row>
    <row r="139" spans="6:41" ht="7.2" customHeight="1" x14ac:dyDescent="0.3">
      <c r="F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row>
    <row r="140" spans="6:41" ht="7.2" customHeight="1" x14ac:dyDescent="0.3">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row>
    <row r="141" spans="6:41" ht="7.2" customHeight="1" x14ac:dyDescent="0.3">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row>
    <row r="142" spans="6:41" ht="7.2" customHeight="1" x14ac:dyDescent="0.3">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row>
    <row r="143" spans="6:41" ht="7.2" customHeight="1" x14ac:dyDescent="0.3">
      <c r="F143" s="61"/>
      <c r="G143" s="61"/>
      <c r="H143" s="61"/>
      <c r="I143" s="61"/>
      <c r="J143" s="61"/>
      <c r="K143" s="61"/>
      <c r="L143" s="61"/>
      <c r="M143" s="61"/>
      <c r="N143" s="61"/>
      <c r="O143" s="61"/>
      <c r="P143" s="61"/>
      <c r="Q143" s="61"/>
      <c r="R143" s="61"/>
      <c r="S143" s="61"/>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row>
    <row r="144" spans="6:41" ht="7.2" customHeight="1" x14ac:dyDescent="0.3">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row>
    <row r="145" spans="6:41" ht="7.2" customHeight="1" x14ac:dyDescent="0.3">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row>
    <row r="146" spans="6:41" ht="7.2" customHeight="1" x14ac:dyDescent="0.3">
      <c r="F146" s="61"/>
      <c r="G146" s="61"/>
      <c r="H146" s="61"/>
      <c r="I146" s="61"/>
      <c r="J146" s="61"/>
      <c r="K146" s="61"/>
      <c r="L146" s="61"/>
      <c r="M146" s="61"/>
      <c r="N146" s="61"/>
      <c r="O146" s="61"/>
      <c r="P146" s="61"/>
      <c r="Q146" s="61"/>
      <c r="R146" s="61"/>
      <c r="S146" s="61"/>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row>
    <row r="147" spans="6:41" ht="7.2" customHeight="1" x14ac:dyDescent="0.3">
      <c r="F147" s="61"/>
      <c r="G147" s="61"/>
      <c r="H147" s="61"/>
      <c r="I147" s="61"/>
      <c r="J147" s="61"/>
      <c r="K147" s="61"/>
      <c r="L147" s="61"/>
      <c r="M147" s="61"/>
      <c r="N147" s="61"/>
      <c r="O147" s="61"/>
      <c r="P147" s="61"/>
      <c r="Q147" s="61"/>
      <c r="R147" s="61"/>
      <c r="S147" s="61"/>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row>
    <row r="148" spans="6:41" ht="7.2" customHeight="1" x14ac:dyDescent="0.3">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row>
    <row r="149" spans="6:41" ht="7.2" customHeight="1" x14ac:dyDescent="0.3">
      <c r="F149" s="61"/>
      <c r="G149" s="61"/>
      <c r="H149" s="61"/>
      <c r="I149" s="61"/>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row>
    <row r="150" spans="6:41" ht="7.2" customHeight="1" x14ac:dyDescent="0.3">
      <c r="F150" s="61"/>
      <c r="G150" s="61"/>
      <c r="H150" s="61"/>
      <c r="I150" s="61"/>
      <c r="J150" s="61"/>
      <c r="K150" s="61"/>
      <c r="L150" s="61"/>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row>
    <row r="151" spans="6:41" ht="7.2" customHeight="1" x14ac:dyDescent="0.3">
      <c r="F151" s="61"/>
      <c r="G151" s="61"/>
      <c r="H151" s="61"/>
      <c r="I151" s="61"/>
      <c r="J151" s="61"/>
      <c r="K151" s="61"/>
      <c r="L151" s="61"/>
      <c r="M151" s="61"/>
      <c r="N151" s="61"/>
      <c r="O151" s="61"/>
      <c r="P151" s="61"/>
      <c r="Q151" s="61"/>
      <c r="R151" s="61"/>
      <c r="S151" s="61"/>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row>
    <row r="152" spans="6:41" ht="7.2" customHeight="1" x14ac:dyDescent="0.3">
      <c r="F152" s="61"/>
      <c r="G152" s="61"/>
      <c r="H152" s="61"/>
      <c r="I152" s="61"/>
      <c r="J152" s="61"/>
      <c r="K152" s="61"/>
      <c r="L152" s="61"/>
      <c r="M152" s="61"/>
      <c r="N152" s="61"/>
      <c r="O152" s="61"/>
      <c r="P152" s="61"/>
      <c r="Q152" s="61"/>
      <c r="R152" s="61"/>
      <c r="S152" s="6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row>
    <row r="153" spans="6:41" ht="7.2" customHeight="1" x14ac:dyDescent="0.3">
      <c r="F153" s="61"/>
      <c r="G153" s="61"/>
      <c r="H153" s="61"/>
      <c r="I153" s="61"/>
      <c r="J153" s="61"/>
      <c r="K153" s="61"/>
      <c r="L153" s="61"/>
      <c r="M153" s="61"/>
      <c r="N153" s="61"/>
      <c r="O153" s="61"/>
      <c r="P153" s="61"/>
      <c r="Q153" s="61"/>
      <c r="R153" s="61"/>
      <c r="S153" s="61"/>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row>
    <row r="154" spans="6:41" ht="7.2" customHeight="1" x14ac:dyDescent="0.3">
      <c r="F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row>
    <row r="155" spans="6:41" ht="7.2" customHeight="1" x14ac:dyDescent="0.3">
      <c r="F155" s="61"/>
      <c r="G155" s="61"/>
      <c r="H155" s="61"/>
      <c r="I155" s="61"/>
      <c r="J155" s="61"/>
      <c r="K155" s="61"/>
      <c r="L155" s="61"/>
      <c r="M155" s="61"/>
      <c r="N155" s="61"/>
      <c r="O155" s="61"/>
      <c r="P155" s="61"/>
      <c r="Q155" s="61"/>
      <c r="R155" s="61"/>
      <c r="S155" s="61"/>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row>
    <row r="156" spans="6:41" ht="7.2" customHeight="1" x14ac:dyDescent="0.3">
      <c r="F156" s="61"/>
      <c r="G156" s="61"/>
      <c r="H156" s="61"/>
      <c r="I156" s="61"/>
      <c r="J156" s="61"/>
      <c r="K156" s="61"/>
      <c r="L156" s="61"/>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row>
    <row r="157" spans="6:41" ht="7.2" customHeight="1" x14ac:dyDescent="0.3">
      <c r="F157" s="61"/>
      <c r="G157" s="61"/>
      <c r="H157" s="61"/>
      <c r="I157" s="61"/>
      <c r="J157" s="61"/>
      <c r="K157" s="61"/>
      <c r="L157" s="61"/>
      <c r="M157" s="61"/>
      <c r="N157" s="61"/>
      <c r="O157" s="61"/>
      <c r="P157" s="61"/>
      <c r="Q157" s="61"/>
      <c r="R157" s="61"/>
      <c r="S157" s="61"/>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row>
    <row r="158" spans="6:41" ht="7.2" customHeight="1" x14ac:dyDescent="0.3">
      <c r="F158" s="61"/>
      <c r="G158" s="61"/>
      <c r="H158" s="61"/>
      <c r="I158" s="61"/>
      <c r="J158" s="61"/>
      <c r="K158" s="61"/>
      <c r="L158" s="61"/>
      <c r="M158" s="61"/>
      <c r="N158" s="61"/>
      <c r="O158" s="61"/>
      <c r="P158" s="61"/>
      <c r="Q158" s="61"/>
      <c r="R158" s="61"/>
      <c r="S158" s="61"/>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row>
    <row r="159" spans="6:41" ht="7.2" customHeight="1" x14ac:dyDescent="0.3">
      <c r="F159" s="61"/>
      <c r="G159" s="61"/>
      <c r="H159" s="61"/>
      <c r="I159" s="61"/>
      <c r="J159" s="61"/>
      <c r="K159" s="61"/>
      <c r="L159" s="61"/>
      <c r="M159" s="61"/>
      <c r="N159" s="61"/>
      <c r="O159" s="61"/>
      <c r="P159" s="61"/>
      <c r="Q159" s="61"/>
      <c r="R159" s="61"/>
      <c r="S159" s="61"/>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row>
    <row r="160" spans="6:41" ht="7.2" customHeight="1" x14ac:dyDescent="0.3">
      <c r="F160" s="61"/>
      <c r="G160" s="61"/>
      <c r="H160" s="61"/>
      <c r="I160" s="61"/>
      <c r="J160" s="61"/>
      <c r="K160" s="61"/>
      <c r="L160" s="61"/>
      <c r="M160" s="61"/>
      <c r="N160" s="61"/>
      <c r="O160" s="61"/>
      <c r="P160" s="61"/>
      <c r="Q160" s="61"/>
      <c r="R160" s="61"/>
      <c r="S160" s="61"/>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row>
    <row r="161" spans="6:41" ht="7.2" customHeight="1" x14ac:dyDescent="0.3">
      <c r="F161" s="61"/>
      <c r="G161" s="61"/>
      <c r="H161" s="61"/>
      <c r="I161" s="61"/>
      <c r="J161" s="61"/>
      <c r="K161" s="61"/>
      <c r="L161" s="61"/>
      <c r="M161" s="61"/>
      <c r="N161" s="61"/>
      <c r="O161" s="61"/>
      <c r="P161" s="61"/>
      <c r="Q161" s="61"/>
      <c r="R161" s="61"/>
      <c r="S161" s="61"/>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row>
    <row r="162" spans="6:41" ht="7.2" customHeight="1" x14ac:dyDescent="0.3">
      <c r="F162" s="61"/>
      <c r="G162" s="61"/>
      <c r="H162" s="61"/>
      <c r="I162" s="61"/>
      <c r="J162" s="61"/>
      <c r="K162" s="61"/>
      <c r="L162" s="61"/>
      <c r="M162" s="61"/>
      <c r="N162" s="61"/>
      <c r="O162" s="61"/>
      <c r="P162" s="61"/>
      <c r="Q162" s="61"/>
      <c r="R162" s="61"/>
      <c r="S162" s="61"/>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row>
    <row r="163" spans="6:41" ht="7.2" customHeight="1" x14ac:dyDescent="0.3">
      <c r="F163" s="61"/>
      <c r="G163" s="61"/>
      <c r="H163" s="61"/>
      <c r="I163" s="61"/>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row>
    <row r="164" spans="6:41" ht="7.2" customHeight="1" x14ac:dyDescent="0.3">
      <c r="F164" s="61"/>
      <c r="G164" s="61"/>
      <c r="H164" s="61"/>
      <c r="I164" s="61"/>
      <c r="J164" s="61"/>
      <c r="K164" s="61"/>
      <c r="L164" s="61"/>
      <c r="M164" s="61"/>
      <c r="N164" s="61"/>
      <c r="O164" s="61"/>
      <c r="P164" s="61"/>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row>
    <row r="165" spans="6:41" ht="7.2" customHeight="1" x14ac:dyDescent="0.3">
      <c r="F165" s="61"/>
      <c r="G165" s="61"/>
      <c r="H165" s="61"/>
      <c r="I165" s="61"/>
      <c r="J165" s="61"/>
      <c r="K165" s="61"/>
      <c r="L165" s="61"/>
      <c r="M165" s="61"/>
      <c r="N165" s="61"/>
      <c r="O165" s="61"/>
      <c r="P165" s="61"/>
      <c r="Q165" s="61"/>
      <c r="R165" s="61"/>
      <c r="S165" s="61"/>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row>
    <row r="166" spans="6:41" ht="7.2" customHeight="1" x14ac:dyDescent="0.3">
      <c r="F166" s="61"/>
      <c r="G166" s="61"/>
      <c r="H166" s="61"/>
      <c r="I166" s="61"/>
      <c r="J166" s="61"/>
      <c r="K166" s="61"/>
      <c r="L166" s="61"/>
      <c r="M166" s="61"/>
      <c r="N166" s="61"/>
      <c r="O166" s="61"/>
      <c r="P166" s="61"/>
      <c r="Q166" s="61"/>
      <c r="R166" s="61"/>
      <c r="S166" s="61"/>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row>
    <row r="167" spans="6:41" ht="7.2" customHeight="1" x14ac:dyDescent="0.3">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row>
    <row r="168" spans="6:41" ht="7.2" customHeight="1" x14ac:dyDescent="0.3">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row>
    <row r="169" spans="6:41" ht="7.2" customHeight="1" x14ac:dyDescent="0.3">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row>
    <row r="170" spans="6:41" ht="7.2" customHeight="1" x14ac:dyDescent="0.3">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row>
    <row r="171" spans="6:41" ht="7.2" customHeight="1" x14ac:dyDescent="0.3">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row>
    <row r="172" spans="6:41" ht="7.2" customHeight="1" x14ac:dyDescent="0.3">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row>
    <row r="173" spans="6:41" ht="7.2" customHeight="1" x14ac:dyDescent="0.3">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row>
    <row r="174" spans="6:41" ht="7.2" customHeight="1" x14ac:dyDescent="0.3">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row>
    <row r="175" spans="6:41" ht="7.2" customHeight="1" x14ac:dyDescent="0.3">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row>
    <row r="176" spans="6:41" ht="7.2" customHeight="1" x14ac:dyDescent="0.3">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row>
    <row r="177" spans="6:41" ht="7.2" customHeight="1" x14ac:dyDescent="0.3">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row>
    <row r="178" spans="6:41" ht="7.2" customHeight="1" x14ac:dyDescent="0.3">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row>
    <row r="179" spans="6:41" ht="7.2" customHeight="1" x14ac:dyDescent="0.3">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row>
    <row r="180" spans="6:41" ht="7.2" customHeight="1" x14ac:dyDescent="0.3">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row>
    <row r="181" spans="6:41" ht="7.2" customHeight="1" x14ac:dyDescent="0.3">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row>
    <row r="182" spans="6:41" ht="7.2" customHeight="1" x14ac:dyDescent="0.3">
      <c r="F182" s="61"/>
      <c r="G182" s="61"/>
      <c r="H182" s="61"/>
      <c r="I182" s="61"/>
      <c r="J182" s="61"/>
      <c r="K182" s="61"/>
      <c r="L182" s="61"/>
      <c r="M182" s="61"/>
      <c r="N182" s="61"/>
      <c r="O182" s="61"/>
      <c r="P182" s="61"/>
      <c r="Q182" s="61"/>
      <c r="R182" s="61"/>
      <c r="S182" s="61"/>
      <c r="T182" s="61"/>
      <c r="U182" s="61"/>
      <c r="V182" s="61"/>
      <c r="W182" s="61"/>
      <c r="X182" s="61"/>
      <c r="Y182" s="61"/>
      <c r="Z182" s="61"/>
      <c r="AA182" s="61"/>
      <c r="AB182" s="61"/>
      <c r="AC182" s="61"/>
      <c r="AD182" s="61"/>
      <c r="AE182" s="61"/>
      <c r="AF182" s="61"/>
      <c r="AG182" s="61"/>
      <c r="AH182" s="61"/>
      <c r="AI182" s="61"/>
      <c r="AJ182" s="61"/>
      <c r="AK182" s="61"/>
      <c r="AL182" s="61"/>
      <c r="AM182" s="61"/>
      <c r="AN182" s="61"/>
      <c r="AO182" s="61"/>
    </row>
    <row r="183" spans="6:41" ht="7.2" customHeight="1" x14ac:dyDescent="0.3">
      <c r="F183" s="61"/>
      <c r="G183" s="61"/>
      <c r="H183" s="61"/>
      <c r="I183" s="61"/>
      <c r="J183" s="61"/>
      <c r="K183" s="61"/>
      <c r="L183" s="61"/>
      <c r="M183" s="61"/>
      <c r="N183" s="61"/>
      <c r="O183" s="61"/>
      <c r="P183" s="61"/>
      <c r="Q183" s="61"/>
      <c r="R183" s="61"/>
      <c r="S183" s="61"/>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row>
    <row r="184" spans="6:41" ht="7.2" customHeight="1" x14ac:dyDescent="0.3">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row>
    <row r="185" spans="6:41" ht="7.2" customHeight="1" x14ac:dyDescent="0.3">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row>
    <row r="186" spans="6:41" ht="7.2" customHeight="1" x14ac:dyDescent="0.3">
      <c r="F186" s="61"/>
      <c r="G186" s="61"/>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row>
    <row r="187" spans="6:41" ht="7.2" customHeight="1" x14ac:dyDescent="0.3">
      <c r="F187" s="61"/>
      <c r="G187" s="61"/>
      <c r="H187" s="61"/>
      <c r="I187" s="61"/>
      <c r="J187" s="61"/>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row>
    <row r="188" spans="6:41" ht="7.2" customHeight="1" x14ac:dyDescent="0.3">
      <c r="F188" s="61"/>
      <c r="G188" s="61"/>
      <c r="H188" s="61"/>
      <c r="I188" s="61"/>
      <c r="J188" s="61"/>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row>
    <row r="189" spans="6:41" ht="7.2" customHeight="1" x14ac:dyDescent="0.3">
      <c r="F189" s="61"/>
      <c r="G189" s="61"/>
      <c r="H189" s="61"/>
      <c r="I189" s="61"/>
      <c r="J189" s="61"/>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row>
    <row r="190" spans="6:41" ht="7.2" customHeight="1" x14ac:dyDescent="0.3">
      <c r="F190" s="61"/>
      <c r="G190" s="61"/>
      <c r="H190" s="61"/>
      <c r="I190" s="61"/>
      <c r="J190" s="61"/>
      <c r="K190" s="61"/>
      <c r="L190" s="61"/>
      <c r="M190" s="61"/>
      <c r="N190" s="61"/>
      <c r="O190" s="61"/>
      <c r="P190" s="61"/>
      <c r="Q190" s="61"/>
      <c r="R190" s="61"/>
      <c r="S190" s="61"/>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row>
    <row r="191" spans="6:41" ht="7.2" customHeight="1" x14ac:dyDescent="0.3">
      <c r="F191" s="61"/>
      <c r="G191" s="61"/>
      <c r="H191" s="61"/>
      <c r="I191" s="61"/>
      <c r="J191" s="61"/>
      <c r="K191" s="61"/>
      <c r="L191" s="61"/>
      <c r="M191" s="61"/>
      <c r="N191" s="61"/>
      <c r="O191" s="61"/>
      <c r="P191" s="61"/>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row>
    <row r="192" spans="6:41" ht="7.2" customHeight="1" x14ac:dyDescent="0.3">
      <c r="F192" s="61"/>
      <c r="G192" s="61"/>
      <c r="H192" s="61"/>
      <c r="I192" s="61"/>
      <c r="J192" s="61"/>
      <c r="K192" s="61"/>
      <c r="L192" s="61"/>
      <c r="M192" s="61"/>
      <c r="N192" s="61"/>
      <c r="O192" s="61"/>
      <c r="P192" s="61"/>
      <c r="Q192" s="61"/>
      <c r="R192" s="61"/>
      <c r="S192" s="61"/>
      <c r="T192" s="61"/>
      <c r="U192" s="61"/>
      <c r="V192" s="61"/>
      <c r="W192" s="61"/>
      <c r="X192" s="61"/>
      <c r="Y192" s="61"/>
      <c r="Z192" s="61"/>
      <c r="AA192" s="61"/>
      <c r="AB192" s="61"/>
      <c r="AC192" s="61"/>
      <c r="AD192" s="61"/>
      <c r="AE192" s="61"/>
      <c r="AF192" s="61"/>
      <c r="AG192" s="61"/>
      <c r="AH192" s="61"/>
      <c r="AI192" s="61"/>
      <c r="AJ192" s="61"/>
      <c r="AK192" s="61"/>
      <c r="AL192" s="61"/>
      <c r="AM192" s="61"/>
      <c r="AN192" s="61"/>
      <c r="AO192" s="61"/>
    </row>
    <row r="193" spans="6:41" ht="7.2" customHeight="1" x14ac:dyDescent="0.3">
      <c r="F193" s="61"/>
      <c r="G193" s="61"/>
      <c r="H193" s="61"/>
      <c r="I193" s="61"/>
      <c r="J193" s="61"/>
      <c r="K193" s="61"/>
      <c r="L193" s="61"/>
      <c r="M193" s="61"/>
      <c r="N193" s="61"/>
      <c r="O193" s="61"/>
      <c r="P193" s="61"/>
      <c r="Q193" s="61"/>
      <c r="R193" s="61"/>
      <c r="S193" s="61"/>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row>
    <row r="194" spans="6:41" ht="7.2" customHeight="1" x14ac:dyDescent="0.3">
      <c r="F194" s="61"/>
      <c r="G194" s="61"/>
      <c r="H194" s="61"/>
      <c r="I194" s="61"/>
      <c r="J194" s="61"/>
      <c r="K194" s="61"/>
      <c r="L194" s="61"/>
      <c r="M194" s="61"/>
      <c r="N194" s="61"/>
      <c r="O194" s="61"/>
      <c r="P194" s="61"/>
      <c r="Q194" s="61"/>
      <c r="R194" s="61"/>
      <c r="S194" s="61"/>
      <c r="T194" s="61"/>
      <c r="U194" s="61"/>
      <c r="V194" s="61"/>
      <c r="W194" s="61"/>
      <c r="X194" s="61"/>
      <c r="Y194" s="61"/>
      <c r="Z194" s="61"/>
      <c r="AA194" s="61"/>
      <c r="AB194" s="61"/>
      <c r="AC194" s="61"/>
      <c r="AD194" s="61"/>
      <c r="AE194" s="61"/>
      <c r="AF194" s="61"/>
      <c r="AG194" s="61"/>
      <c r="AH194" s="61"/>
      <c r="AI194" s="61"/>
      <c r="AJ194" s="61"/>
      <c r="AK194" s="61"/>
      <c r="AL194" s="61"/>
      <c r="AM194" s="61"/>
      <c r="AN194" s="61"/>
      <c r="AO194" s="61"/>
    </row>
    <row r="195" spans="6:41" ht="7.2" customHeight="1" x14ac:dyDescent="0.3">
      <c r="F195" s="61"/>
      <c r="G195" s="61"/>
      <c r="H195" s="61"/>
      <c r="I195" s="61"/>
      <c r="J195" s="61"/>
      <c r="K195" s="61"/>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c r="AI195" s="61"/>
      <c r="AJ195" s="61"/>
      <c r="AK195" s="61"/>
      <c r="AL195" s="61"/>
      <c r="AM195" s="61"/>
      <c r="AN195" s="61"/>
      <c r="AO195" s="61"/>
    </row>
    <row r="196" spans="6:41" ht="7.2" customHeight="1" x14ac:dyDescent="0.3">
      <c r="F196" s="61"/>
      <c r="G196" s="61"/>
      <c r="H196" s="61"/>
      <c r="I196" s="61"/>
      <c r="J196" s="61"/>
      <c r="K196" s="61"/>
      <c r="L196" s="61"/>
      <c r="M196" s="61"/>
      <c r="N196" s="61"/>
      <c r="O196" s="61"/>
      <c r="P196" s="61"/>
      <c r="Q196" s="61"/>
      <c r="R196" s="61"/>
      <c r="S196" s="61"/>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row>
    <row r="197" spans="6:41" ht="7.2" customHeight="1" x14ac:dyDescent="0.3">
      <c r="F197" s="61"/>
      <c r="G197" s="61"/>
      <c r="H197" s="61"/>
      <c r="I197" s="61"/>
      <c r="J197" s="61"/>
      <c r="K197" s="61"/>
      <c r="L197" s="61"/>
      <c r="M197" s="61"/>
      <c r="N197" s="61"/>
      <c r="O197" s="61"/>
      <c r="P197" s="61"/>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row>
    <row r="198" spans="6:41" ht="7.2" customHeight="1" x14ac:dyDescent="0.3">
      <c r="F198" s="61"/>
      <c r="G198" s="61"/>
      <c r="H198" s="61"/>
      <c r="I198" s="61"/>
      <c r="J198" s="61"/>
      <c r="K198" s="61"/>
      <c r="L198" s="61"/>
      <c r="M198" s="61"/>
      <c r="N198" s="61"/>
      <c r="O198" s="61"/>
      <c r="P198" s="61"/>
      <c r="Q198" s="61"/>
      <c r="R198" s="61"/>
      <c r="S198" s="61"/>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row>
    <row r="199" spans="6:41" ht="7.2" customHeight="1" x14ac:dyDescent="0.3">
      <c r="F199" s="61"/>
      <c r="G199" s="61"/>
      <c r="H199" s="61"/>
      <c r="I199" s="61"/>
      <c r="J199" s="61"/>
      <c r="K199" s="61"/>
      <c r="L199" s="61"/>
      <c r="M199" s="61"/>
      <c r="N199" s="61"/>
      <c r="O199" s="61"/>
      <c r="P199" s="61"/>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row>
    <row r="200" spans="6:41" ht="7.2" customHeight="1" x14ac:dyDescent="0.3">
      <c r="F200" s="61"/>
      <c r="G200" s="61"/>
      <c r="H200" s="61"/>
      <c r="I200" s="61"/>
      <c r="J200" s="61"/>
      <c r="K200" s="61"/>
      <c r="L200" s="61"/>
      <c r="M200" s="61"/>
      <c r="N200" s="61"/>
      <c r="O200" s="61"/>
      <c r="P200" s="61"/>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row>
    <row r="201" spans="6:41" ht="7.2" customHeight="1" x14ac:dyDescent="0.3">
      <c r="F201" s="61"/>
      <c r="G201" s="61"/>
      <c r="H201" s="61"/>
      <c r="I201" s="61"/>
      <c r="J201" s="61"/>
      <c r="K201" s="61"/>
      <c r="L201" s="61"/>
      <c r="M201" s="61"/>
      <c r="N201" s="61"/>
      <c r="O201" s="61"/>
      <c r="P201" s="61"/>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row>
    <row r="202" spans="6:41" ht="7.2" customHeight="1" x14ac:dyDescent="0.3">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row>
    <row r="203" spans="6:41" ht="7.2" customHeight="1" x14ac:dyDescent="0.3">
      <c r="F203" s="61"/>
      <c r="G203" s="61"/>
      <c r="H203" s="61"/>
      <c r="I203" s="61"/>
      <c r="J203" s="61"/>
      <c r="K203" s="61"/>
      <c r="L203" s="61"/>
      <c r="M203" s="61"/>
      <c r="N203" s="61"/>
      <c r="O203" s="61"/>
      <c r="P203" s="61"/>
      <c r="Q203" s="61"/>
      <c r="R203" s="61"/>
      <c r="S203" s="61"/>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row>
    <row r="204" spans="6:41" ht="7.2" customHeight="1" x14ac:dyDescent="0.3">
      <c r="F204" s="61"/>
      <c r="G204" s="61"/>
      <c r="H204" s="61"/>
      <c r="I204" s="61"/>
      <c r="J204" s="61"/>
      <c r="K204" s="61"/>
      <c r="L204" s="61"/>
      <c r="M204" s="61"/>
      <c r="N204" s="61"/>
      <c r="O204" s="61"/>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row>
    <row r="205" spans="6:41" ht="7.2" customHeight="1" x14ac:dyDescent="0.3">
      <c r="F205" s="61"/>
      <c r="G205" s="61"/>
      <c r="H205" s="61"/>
      <c r="I205" s="61"/>
      <c r="J205" s="61"/>
      <c r="K205" s="61"/>
      <c r="L205" s="61"/>
      <c r="M205" s="61"/>
      <c r="N205" s="61"/>
      <c r="O205" s="61"/>
      <c r="P205" s="61"/>
      <c r="Q205" s="61"/>
      <c r="R205" s="61"/>
      <c r="S205" s="61"/>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row>
    <row r="206" spans="6:41" ht="7.2" customHeight="1" x14ac:dyDescent="0.3">
      <c r="F206" s="61"/>
      <c r="G206" s="61"/>
      <c r="H206" s="61"/>
      <c r="I206" s="61"/>
      <c r="J206" s="61"/>
      <c r="K206" s="61"/>
      <c r="L206" s="61"/>
      <c r="M206" s="61"/>
      <c r="N206" s="61"/>
      <c r="O206" s="61"/>
      <c r="P206" s="61"/>
      <c r="Q206" s="61"/>
      <c r="R206" s="61"/>
      <c r="S206" s="61"/>
      <c r="T206" s="61"/>
      <c r="U206" s="61"/>
      <c r="V206" s="61"/>
      <c r="W206" s="61"/>
      <c r="X206" s="61"/>
      <c r="Y206" s="61"/>
      <c r="Z206" s="61"/>
      <c r="AA206" s="61"/>
      <c r="AB206" s="61"/>
      <c r="AC206" s="61"/>
      <c r="AD206" s="61"/>
      <c r="AE206" s="61"/>
      <c r="AF206" s="61"/>
      <c r="AG206" s="61"/>
      <c r="AH206" s="61"/>
      <c r="AI206" s="61"/>
      <c r="AJ206" s="61"/>
      <c r="AK206" s="61"/>
      <c r="AL206" s="61"/>
      <c r="AM206" s="61"/>
      <c r="AN206" s="61"/>
      <c r="AO206" s="61"/>
    </row>
    <row r="207" spans="6:41" ht="7.2" customHeight="1" x14ac:dyDescent="0.3">
      <c r="F207" s="61"/>
      <c r="G207" s="61"/>
      <c r="H207" s="61"/>
      <c r="I207" s="61"/>
      <c r="J207" s="61"/>
      <c r="K207" s="61"/>
      <c r="L207" s="61"/>
      <c r="M207" s="61"/>
      <c r="N207" s="61"/>
      <c r="O207" s="61"/>
      <c r="P207" s="61"/>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row>
    <row r="208" spans="6:41" ht="7.2" customHeight="1" x14ac:dyDescent="0.3">
      <c r="F208" s="61"/>
      <c r="G208" s="61"/>
      <c r="H208" s="61"/>
      <c r="I208" s="61"/>
      <c r="J208" s="61"/>
      <c r="K208" s="61"/>
      <c r="L208" s="61"/>
      <c r="M208" s="61"/>
      <c r="N208" s="61"/>
      <c r="O208" s="61"/>
      <c r="P208" s="61"/>
      <c r="Q208" s="61"/>
      <c r="R208" s="61"/>
      <c r="S208" s="61"/>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row>
    <row r="209" spans="6:41" ht="7.2" customHeight="1" x14ac:dyDescent="0.3">
      <c r="F209" s="61"/>
      <c r="G209" s="61"/>
      <c r="H209" s="61"/>
      <c r="I209" s="61"/>
      <c r="J209" s="61"/>
      <c r="K209" s="61"/>
      <c r="L209" s="61"/>
      <c r="M209" s="61"/>
      <c r="N209" s="61"/>
      <c r="O209" s="61"/>
      <c r="P209" s="61"/>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row>
    <row r="210" spans="6:41" ht="7.2" customHeight="1" x14ac:dyDescent="0.3">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row>
    <row r="211" spans="6:41" ht="7.2" customHeight="1" x14ac:dyDescent="0.3">
      <c r="F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row>
    <row r="212" spans="6:41" ht="7.2" customHeight="1" x14ac:dyDescent="0.3">
      <c r="F212" s="61"/>
      <c r="G212" s="61"/>
      <c r="H212" s="61"/>
      <c r="I212" s="61"/>
      <c r="J212" s="61"/>
      <c r="K212" s="61"/>
      <c r="L212" s="61"/>
      <c r="M212" s="61"/>
      <c r="N212" s="61"/>
      <c r="O212" s="61"/>
      <c r="P212" s="61"/>
      <c r="Q212" s="61"/>
      <c r="R212" s="61"/>
      <c r="S212" s="61"/>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row>
    <row r="213" spans="6:41" ht="7.2" customHeight="1" x14ac:dyDescent="0.3">
      <c r="F213" s="61"/>
      <c r="G213" s="61"/>
      <c r="H213" s="61"/>
      <c r="I213" s="61"/>
      <c r="J213" s="61"/>
      <c r="K213" s="61"/>
      <c r="L213" s="61"/>
      <c r="M213" s="61"/>
      <c r="N213" s="61"/>
      <c r="O213" s="61"/>
      <c r="P213" s="61"/>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row>
    <row r="214" spans="6:41" ht="7.2" customHeight="1" x14ac:dyDescent="0.3">
      <c r="F214" s="61"/>
      <c r="G214" s="61"/>
      <c r="H214" s="61"/>
      <c r="I214" s="61"/>
      <c r="J214" s="61"/>
      <c r="K214" s="61"/>
      <c r="L214" s="61"/>
      <c r="M214" s="61"/>
      <c r="N214" s="61"/>
      <c r="O214" s="61"/>
      <c r="P214" s="61"/>
      <c r="Q214" s="61"/>
      <c r="R214" s="61"/>
      <c r="S214" s="61"/>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row>
    <row r="215" spans="6:41" ht="7.2" customHeight="1" x14ac:dyDescent="0.3">
      <c r="F215" s="61"/>
      <c r="G215" s="61"/>
      <c r="H215" s="61"/>
      <c r="I215" s="61"/>
      <c r="J215" s="61"/>
      <c r="K215" s="61"/>
      <c r="L215" s="61"/>
      <c r="M215" s="61"/>
      <c r="N215" s="61"/>
      <c r="O215" s="61"/>
      <c r="P215" s="61"/>
      <c r="Q215" s="61"/>
      <c r="R215" s="61"/>
      <c r="S215" s="61"/>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row>
    <row r="216" spans="6:41" ht="7.2" customHeight="1" x14ac:dyDescent="0.3">
      <c r="F216" s="61"/>
      <c r="G216" s="61"/>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row>
    <row r="217" spans="6:41" ht="7.2" customHeight="1" x14ac:dyDescent="0.3">
      <c r="F217" s="61"/>
      <c r="G217" s="61"/>
      <c r="H217" s="61"/>
      <c r="I217" s="61"/>
      <c r="J217" s="61"/>
      <c r="K217" s="61"/>
      <c r="L217" s="61"/>
      <c r="M217" s="61"/>
      <c r="N217" s="61"/>
      <c r="O217" s="61"/>
      <c r="P217" s="61"/>
      <c r="Q217" s="61"/>
      <c r="R217" s="61"/>
      <c r="S217" s="61"/>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row>
    <row r="218" spans="6:41" ht="7.2" customHeight="1" x14ac:dyDescent="0.3">
      <c r="F218" s="61"/>
      <c r="G218" s="61"/>
      <c r="H218" s="61"/>
      <c r="I218" s="61"/>
      <c r="J218" s="61"/>
      <c r="K218" s="61"/>
      <c r="L218" s="61"/>
      <c r="M218" s="61"/>
      <c r="N218" s="61"/>
      <c r="O218" s="61"/>
      <c r="P218" s="61"/>
      <c r="Q218" s="61"/>
      <c r="R218" s="61"/>
      <c r="S218" s="61"/>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row>
    <row r="219" spans="6:41" ht="7.2" customHeight="1" x14ac:dyDescent="0.3">
      <c r="F219" s="61"/>
      <c r="G219" s="61"/>
      <c r="H219" s="61"/>
      <c r="I219" s="61"/>
      <c r="J219" s="61"/>
      <c r="K219" s="61"/>
      <c r="L219" s="61"/>
      <c r="M219" s="61"/>
      <c r="N219" s="61"/>
      <c r="O219" s="61"/>
      <c r="P219" s="61"/>
      <c r="Q219" s="61"/>
      <c r="R219" s="61"/>
      <c r="S219" s="61"/>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row>
    <row r="220" spans="6:41" ht="7.2" customHeight="1" x14ac:dyDescent="0.3">
      <c r="F220" s="61"/>
      <c r="G220" s="61"/>
      <c r="H220" s="61"/>
      <c r="I220" s="61"/>
      <c r="J220" s="61"/>
      <c r="K220" s="61"/>
      <c r="L220" s="61"/>
      <c r="M220" s="61"/>
      <c r="N220" s="61"/>
      <c r="O220" s="61"/>
      <c r="P220" s="61"/>
      <c r="Q220" s="61"/>
      <c r="R220" s="61"/>
      <c r="S220" s="61"/>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row>
    <row r="221" spans="6:41" ht="7.2" customHeight="1" x14ac:dyDescent="0.3">
      <c r="F221" s="61"/>
      <c r="G221" s="61"/>
      <c r="H221" s="61"/>
      <c r="I221" s="61"/>
      <c r="J221" s="61"/>
      <c r="K221" s="61"/>
      <c r="L221" s="61"/>
      <c r="M221" s="61"/>
      <c r="N221" s="61"/>
      <c r="O221" s="61"/>
      <c r="P221" s="61"/>
      <c r="Q221" s="61"/>
      <c r="R221" s="61"/>
      <c r="S221" s="61"/>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row>
    <row r="222" spans="6:41" ht="7.2" customHeight="1" x14ac:dyDescent="0.3">
      <c r="F222" s="61"/>
      <c r="G222" s="61"/>
      <c r="H222" s="61"/>
      <c r="I222" s="61"/>
      <c r="J222" s="61"/>
      <c r="K222" s="61"/>
      <c r="L222" s="61"/>
      <c r="M222" s="61"/>
      <c r="N222" s="61"/>
      <c r="O222" s="61"/>
      <c r="P222" s="61"/>
      <c r="Q222" s="61"/>
      <c r="R222" s="61"/>
      <c r="S222" s="61"/>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row>
    <row r="223" spans="6:41" ht="7.2" customHeight="1" x14ac:dyDescent="0.3">
      <c r="F223" s="61"/>
      <c r="G223" s="61"/>
      <c r="H223" s="61"/>
      <c r="I223" s="61"/>
      <c r="J223" s="61"/>
      <c r="K223" s="61"/>
      <c r="L223" s="61"/>
      <c r="M223" s="61"/>
      <c r="N223" s="61"/>
      <c r="O223" s="61"/>
      <c r="P223" s="61"/>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row>
    <row r="224" spans="6:41" ht="7.2" customHeight="1" x14ac:dyDescent="0.3">
      <c r="F224" s="61"/>
      <c r="G224" s="61"/>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1"/>
      <c r="AN224" s="61"/>
      <c r="AO224" s="61"/>
    </row>
    <row r="225" spans="6:41" ht="7.2" customHeight="1" x14ac:dyDescent="0.3">
      <c r="F225" s="61"/>
      <c r="G225" s="61"/>
      <c r="H225" s="61"/>
      <c r="I225" s="61"/>
      <c r="J225" s="61"/>
      <c r="K225" s="61"/>
      <c r="L225" s="61"/>
      <c r="M225" s="61"/>
      <c r="N225" s="61"/>
      <c r="O225" s="61"/>
      <c r="P225" s="61"/>
      <c r="Q225" s="61"/>
      <c r="R225" s="61"/>
      <c r="S225" s="61"/>
      <c r="T225" s="61"/>
      <c r="U225" s="61"/>
      <c r="V225" s="61"/>
      <c r="W225" s="61"/>
      <c r="X225" s="61"/>
      <c r="Y225" s="61"/>
      <c r="Z225" s="61"/>
      <c r="AA225" s="61"/>
      <c r="AB225" s="61"/>
      <c r="AC225" s="61"/>
      <c r="AD225" s="61"/>
      <c r="AE225" s="61"/>
      <c r="AF225" s="61"/>
      <c r="AG225" s="61"/>
      <c r="AH225" s="61"/>
      <c r="AI225" s="61"/>
      <c r="AJ225" s="61"/>
      <c r="AK225" s="61"/>
      <c r="AL225" s="61"/>
      <c r="AM225" s="61"/>
      <c r="AN225" s="61"/>
      <c r="AO225" s="61"/>
    </row>
    <row r="226" spans="6:41" ht="7.2" customHeight="1" x14ac:dyDescent="0.3">
      <c r="F226" s="61"/>
      <c r="G226" s="61"/>
      <c r="H226" s="61"/>
      <c r="I226" s="61"/>
      <c r="J226" s="61"/>
      <c r="K226" s="61"/>
      <c r="L226" s="61"/>
      <c r="M226" s="61"/>
      <c r="N226" s="61"/>
      <c r="O226" s="61"/>
      <c r="P226" s="61"/>
      <c r="Q226" s="61"/>
      <c r="R226" s="61"/>
      <c r="S226" s="61"/>
      <c r="T226" s="61"/>
      <c r="U226" s="61"/>
      <c r="V226" s="61"/>
      <c r="W226" s="61"/>
      <c r="X226" s="61"/>
      <c r="Y226" s="61"/>
      <c r="Z226" s="61"/>
      <c r="AA226" s="61"/>
      <c r="AB226" s="61"/>
      <c r="AC226" s="61"/>
      <c r="AD226" s="61"/>
      <c r="AE226" s="61"/>
      <c r="AF226" s="61"/>
      <c r="AG226" s="61"/>
      <c r="AH226" s="61"/>
      <c r="AI226" s="61"/>
      <c r="AJ226" s="61"/>
      <c r="AK226" s="61"/>
      <c r="AL226" s="61"/>
      <c r="AM226" s="61"/>
      <c r="AN226" s="61"/>
      <c r="AO226" s="61"/>
    </row>
    <row r="227" spans="6:41" ht="7.2" customHeight="1" x14ac:dyDescent="0.3">
      <c r="F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row>
    <row r="228" spans="6:41" ht="7.2" customHeight="1" x14ac:dyDescent="0.3">
      <c r="F228" s="61"/>
      <c r="G228" s="61"/>
      <c r="H228" s="61"/>
      <c r="I228" s="61"/>
      <c r="J228" s="61"/>
      <c r="K228" s="61"/>
      <c r="L228" s="61"/>
      <c r="M228" s="61"/>
      <c r="N228" s="61"/>
      <c r="O228" s="61"/>
      <c r="P228" s="61"/>
      <c r="Q228" s="61"/>
      <c r="R228" s="61"/>
      <c r="S228" s="61"/>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row>
    <row r="229" spans="6:41" ht="7.2" customHeight="1" x14ac:dyDescent="0.3">
      <c r="F229" s="61"/>
      <c r="G229" s="61"/>
      <c r="H229" s="61"/>
      <c r="I229" s="61"/>
      <c r="J229" s="61"/>
      <c r="K229" s="61"/>
      <c r="L229" s="61"/>
      <c r="M229" s="61"/>
      <c r="N229" s="61"/>
      <c r="O229" s="61"/>
      <c r="P229" s="61"/>
      <c r="Q229" s="61"/>
      <c r="R229" s="61"/>
      <c r="S229" s="61"/>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row>
    <row r="230" spans="6:41" ht="7.2" customHeight="1" x14ac:dyDescent="0.3">
      <c r="F230" s="61"/>
      <c r="G230" s="61"/>
      <c r="H230" s="61"/>
      <c r="I230" s="61"/>
      <c r="J230" s="61"/>
      <c r="K230" s="61"/>
      <c r="L230" s="61"/>
      <c r="M230" s="61"/>
      <c r="N230" s="61"/>
      <c r="O230" s="61"/>
      <c r="P230" s="61"/>
      <c r="Q230" s="61"/>
      <c r="R230" s="61"/>
      <c r="S230" s="61"/>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row>
    <row r="231" spans="6:41" ht="7.2" customHeight="1" x14ac:dyDescent="0.3">
      <c r="F231" s="61"/>
      <c r="G231" s="61"/>
      <c r="H231" s="61"/>
      <c r="I231" s="61"/>
      <c r="J231" s="61"/>
      <c r="K231" s="61"/>
      <c r="L231" s="61"/>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row>
    <row r="232" spans="6:41" ht="7.2" customHeight="1" x14ac:dyDescent="0.3">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row>
    <row r="233" spans="6:41" ht="7.2" customHeight="1" x14ac:dyDescent="0.3">
      <c r="F233" s="61"/>
      <c r="G233" s="61"/>
      <c r="H233" s="61"/>
      <c r="I233" s="61"/>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row>
    <row r="234" spans="6:41" ht="7.2" customHeight="1" x14ac:dyDescent="0.3">
      <c r="F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row>
    <row r="235" spans="6:41" ht="7.2" customHeight="1" x14ac:dyDescent="0.3">
      <c r="F235" s="61"/>
      <c r="G235" s="61"/>
      <c r="H235" s="61"/>
      <c r="I235" s="61"/>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row>
    <row r="236" spans="6:41" ht="7.2" customHeight="1" x14ac:dyDescent="0.3">
      <c r="F236" s="61"/>
      <c r="G236" s="61"/>
      <c r="H236" s="61"/>
      <c r="I236" s="61"/>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row>
    <row r="237" spans="6:41" ht="7.2" customHeight="1" x14ac:dyDescent="0.3">
      <c r="F237" s="61"/>
      <c r="G237" s="61"/>
      <c r="H237" s="61"/>
      <c r="I237" s="61"/>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row>
    <row r="238" spans="6:41" ht="7.2" customHeight="1" x14ac:dyDescent="0.3">
      <c r="F238" s="61"/>
      <c r="G238" s="61"/>
      <c r="H238" s="61"/>
      <c r="I238" s="61"/>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row>
    <row r="239" spans="6:41" ht="7.2" customHeight="1" x14ac:dyDescent="0.3">
      <c r="F239" s="61"/>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row>
    <row r="240" spans="6:41" ht="7.2" customHeight="1" x14ac:dyDescent="0.3">
      <c r="F240" s="61"/>
      <c r="G240" s="61"/>
      <c r="H240" s="61"/>
      <c r="I240" s="61"/>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row>
    <row r="241" spans="6:41" ht="7.2" customHeight="1" x14ac:dyDescent="0.3">
      <c r="F241" s="61"/>
      <c r="G241" s="61"/>
      <c r="H241" s="61"/>
      <c r="I241" s="61"/>
      <c r="J241" s="61"/>
      <c r="K241" s="61"/>
      <c r="L241" s="61"/>
      <c r="M241" s="61"/>
      <c r="N241" s="61"/>
      <c r="O241" s="61"/>
      <c r="P241" s="61"/>
      <c r="Q241" s="61"/>
      <c r="R241" s="61"/>
      <c r="S241" s="61"/>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row>
    <row r="242" spans="6:41" ht="7.2" customHeight="1" x14ac:dyDescent="0.3">
      <c r="F242" s="61"/>
      <c r="G242" s="61"/>
      <c r="H242" s="61"/>
      <c r="I242" s="61"/>
      <c r="J242" s="61"/>
      <c r="K242" s="61"/>
      <c r="L242" s="61"/>
      <c r="M242" s="61"/>
      <c r="N242" s="61"/>
      <c r="O242" s="61"/>
      <c r="P242" s="61"/>
      <c r="Q242" s="61"/>
      <c r="R242" s="61"/>
      <c r="S242" s="61"/>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row>
    <row r="243" spans="6:41" ht="7.2" customHeight="1" x14ac:dyDescent="0.3">
      <c r="F243" s="61"/>
      <c r="G243" s="61"/>
      <c r="H243" s="61"/>
      <c r="I243" s="61"/>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row>
    <row r="244" spans="6:41" ht="7.2" customHeight="1" x14ac:dyDescent="0.3">
      <c r="F244" s="61"/>
      <c r="G244" s="61"/>
      <c r="H244" s="61"/>
      <c r="I244" s="61"/>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row>
    <row r="245" spans="6:41" ht="7.2" customHeight="1" x14ac:dyDescent="0.3">
      <c r="F245" s="61"/>
      <c r="G245" s="61"/>
      <c r="H245" s="61"/>
      <c r="I245" s="61"/>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row>
    <row r="246" spans="6:41" ht="7.2" customHeight="1" x14ac:dyDescent="0.3">
      <c r="F246" s="61"/>
      <c r="G246" s="61"/>
      <c r="H246" s="61"/>
      <c r="I246" s="61"/>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row>
    <row r="247" spans="6:41" ht="7.2" customHeight="1" x14ac:dyDescent="0.3">
      <c r="F247" s="61"/>
      <c r="G247" s="61"/>
      <c r="H247" s="61"/>
      <c r="I247" s="61"/>
      <c r="J247" s="61"/>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row>
    <row r="248" spans="6:41" ht="7.2" customHeight="1" x14ac:dyDescent="0.3">
      <c r="F248" s="61"/>
      <c r="G248" s="61"/>
      <c r="H248" s="61"/>
      <c r="I248" s="61"/>
      <c r="J248" s="61"/>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row>
    <row r="249" spans="6:41" ht="7.2" customHeight="1" x14ac:dyDescent="0.3">
      <c r="F249" s="61"/>
      <c r="G249" s="61"/>
      <c r="H249" s="61"/>
      <c r="I249" s="61"/>
      <c r="J249" s="61"/>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row>
    <row r="250" spans="6:41" ht="7.2" customHeight="1" x14ac:dyDescent="0.3">
      <c r="F250" s="61"/>
      <c r="G250" s="61"/>
      <c r="H250" s="61"/>
      <c r="I250" s="61"/>
      <c r="J250" s="61"/>
      <c r="K250" s="61"/>
      <c r="L250" s="61"/>
      <c r="M250" s="61"/>
      <c r="N250" s="61"/>
      <c r="O250" s="61"/>
      <c r="P250" s="61"/>
      <c r="Q250" s="61"/>
      <c r="R250" s="61"/>
      <c r="S250" s="61"/>
      <c r="T250" s="61"/>
      <c r="U250" s="61"/>
      <c r="V250" s="61"/>
      <c r="W250" s="61"/>
      <c r="X250" s="61"/>
      <c r="Y250" s="61"/>
      <c r="Z250" s="61"/>
      <c r="AA250" s="61"/>
      <c r="AB250" s="61"/>
      <c r="AC250" s="61"/>
      <c r="AD250" s="61"/>
      <c r="AE250" s="61"/>
      <c r="AF250" s="61"/>
      <c r="AG250" s="61"/>
      <c r="AH250" s="61"/>
      <c r="AI250" s="61"/>
      <c r="AJ250" s="61"/>
      <c r="AK250" s="61"/>
      <c r="AL250" s="61"/>
      <c r="AM250" s="61"/>
      <c r="AN250" s="61"/>
      <c r="AO250" s="61"/>
    </row>
    <row r="251" spans="6:41" ht="7.2" customHeight="1" x14ac:dyDescent="0.3">
      <c r="F251" s="61"/>
      <c r="G251" s="61"/>
      <c r="H251" s="61"/>
      <c r="I251" s="61"/>
      <c r="J251" s="61"/>
      <c r="K251" s="61"/>
      <c r="L251" s="61"/>
      <c r="M251" s="61"/>
      <c r="N251" s="61"/>
      <c r="O251" s="61"/>
      <c r="P251" s="61"/>
      <c r="Q251" s="61"/>
      <c r="R251" s="61"/>
      <c r="S251" s="61"/>
      <c r="T251" s="61"/>
      <c r="U251" s="61"/>
      <c r="V251" s="61"/>
      <c r="W251" s="61"/>
      <c r="X251" s="61"/>
      <c r="Y251" s="61"/>
      <c r="Z251" s="61"/>
      <c r="AA251" s="61"/>
      <c r="AB251" s="61"/>
      <c r="AC251" s="61"/>
      <c r="AD251" s="61"/>
      <c r="AE251" s="61"/>
      <c r="AF251" s="61"/>
      <c r="AG251" s="61"/>
      <c r="AH251" s="61"/>
      <c r="AI251" s="61"/>
      <c r="AJ251" s="61"/>
      <c r="AK251" s="61"/>
      <c r="AL251" s="61"/>
      <c r="AM251" s="61"/>
      <c r="AN251" s="61"/>
      <c r="AO251" s="61"/>
    </row>
    <row r="252" spans="6:41" ht="7.2" customHeight="1" x14ac:dyDescent="0.3">
      <c r="F252" s="61"/>
      <c r="G252" s="61"/>
      <c r="H252" s="61"/>
      <c r="I252" s="61"/>
      <c r="J252" s="61"/>
      <c r="K252" s="61"/>
      <c r="L252" s="61"/>
      <c r="M252" s="61"/>
      <c r="N252" s="61"/>
      <c r="O252" s="61"/>
      <c r="P252" s="61"/>
      <c r="Q252" s="61"/>
      <c r="R252" s="61"/>
      <c r="S252" s="61"/>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row>
    <row r="253" spans="6:41" ht="7.2" customHeight="1" x14ac:dyDescent="0.3">
      <c r="F253" s="61"/>
      <c r="G253" s="61"/>
      <c r="H253" s="61"/>
      <c r="I253" s="61"/>
      <c r="J253" s="61"/>
      <c r="K253" s="61"/>
      <c r="L253" s="61"/>
      <c r="M253" s="61"/>
      <c r="N253" s="61"/>
      <c r="O253" s="61"/>
      <c r="P253" s="61"/>
      <c r="Q253" s="61"/>
      <c r="R253" s="61"/>
      <c r="S253" s="61"/>
      <c r="T253" s="61"/>
      <c r="U253" s="61"/>
      <c r="V253" s="61"/>
      <c r="W253" s="61"/>
      <c r="X253" s="61"/>
      <c r="Y253" s="61"/>
      <c r="Z253" s="61"/>
      <c r="AA253" s="61"/>
      <c r="AB253" s="61"/>
      <c r="AC253" s="61"/>
      <c r="AD253" s="61"/>
      <c r="AE253" s="61"/>
      <c r="AF253" s="61"/>
      <c r="AG253" s="61"/>
      <c r="AH253" s="61"/>
      <c r="AI253" s="61"/>
      <c r="AJ253" s="61"/>
      <c r="AK253" s="61"/>
      <c r="AL253" s="61"/>
      <c r="AM253" s="61"/>
      <c r="AN253" s="61"/>
      <c r="AO253" s="61"/>
    </row>
    <row r="254" spans="6:41" ht="7.2" customHeight="1" x14ac:dyDescent="0.3">
      <c r="F254" s="61"/>
      <c r="G254" s="61"/>
      <c r="H254" s="61"/>
      <c r="I254" s="61"/>
      <c r="J254" s="61"/>
      <c r="K254" s="61"/>
      <c r="L254" s="61"/>
      <c r="M254" s="61"/>
      <c r="N254" s="61"/>
      <c r="O254" s="61"/>
      <c r="P254" s="61"/>
      <c r="Q254" s="61"/>
      <c r="R254" s="61"/>
      <c r="S254" s="61"/>
      <c r="T254" s="61"/>
      <c r="U254" s="61"/>
      <c r="V254" s="61"/>
      <c r="W254" s="61"/>
      <c r="X254" s="61"/>
      <c r="Y254" s="61"/>
      <c r="Z254" s="61"/>
      <c r="AA254" s="61"/>
      <c r="AB254" s="61"/>
      <c r="AC254" s="61"/>
      <c r="AD254" s="61"/>
      <c r="AE254" s="61"/>
      <c r="AF254" s="61"/>
      <c r="AG254" s="61"/>
      <c r="AH254" s="61"/>
      <c r="AI254" s="61"/>
      <c r="AJ254" s="61"/>
      <c r="AK254" s="61"/>
      <c r="AL254" s="61"/>
      <c r="AM254" s="61"/>
      <c r="AN254" s="61"/>
      <c r="AO254" s="61"/>
    </row>
    <row r="255" spans="6:41" ht="7.2" customHeight="1" x14ac:dyDescent="0.3">
      <c r="F255" s="61"/>
      <c r="G255" s="61"/>
      <c r="H255" s="61"/>
      <c r="I255" s="61"/>
      <c r="J255" s="61"/>
      <c r="K255" s="61"/>
      <c r="L255" s="61"/>
      <c r="M255" s="61"/>
      <c r="N255" s="61"/>
      <c r="O255" s="61"/>
      <c r="P255" s="61"/>
      <c r="Q255" s="61"/>
      <c r="R255" s="61"/>
      <c r="S255" s="61"/>
      <c r="T255" s="61"/>
      <c r="U255" s="61"/>
      <c r="V255" s="61"/>
      <c r="W255" s="61"/>
      <c r="X255" s="61"/>
      <c r="Y255" s="61"/>
      <c r="Z255" s="61"/>
      <c r="AA255" s="61"/>
      <c r="AB255" s="61"/>
      <c r="AC255" s="61"/>
      <c r="AD255" s="61"/>
      <c r="AE255" s="61"/>
      <c r="AF255" s="61"/>
      <c r="AG255" s="61"/>
      <c r="AH255" s="61"/>
      <c r="AI255" s="61"/>
      <c r="AJ255" s="61"/>
      <c r="AK255" s="61"/>
      <c r="AL255" s="61"/>
      <c r="AM255" s="61"/>
      <c r="AN255" s="61"/>
      <c r="AO255" s="61"/>
    </row>
    <row r="256" spans="6:41" ht="7.2" customHeight="1" x14ac:dyDescent="0.3">
      <c r="F256" s="61"/>
      <c r="G256" s="61"/>
      <c r="H256" s="61"/>
      <c r="I256" s="61"/>
      <c r="J256" s="61"/>
      <c r="K256" s="61"/>
      <c r="L256" s="61"/>
      <c r="M256" s="61"/>
      <c r="N256" s="61"/>
      <c r="O256" s="61"/>
      <c r="P256" s="61"/>
      <c r="Q256" s="61"/>
      <c r="R256" s="61"/>
      <c r="S256" s="61"/>
      <c r="T256" s="61"/>
      <c r="U256" s="61"/>
      <c r="V256" s="61"/>
      <c r="W256" s="61"/>
      <c r="X256" s="61"/>
      <c r="Y256" s="61"/>
      <c r="Z256" s="61"/>
      <c r="AA256" s="61"/>
      <c r="AB256" s="61"/>
      <c r="AC256" s="61"/>
      <c r="AD256" s="61"/>
      <c r="AE256" s="61"/>
      <c r="AF256" s="61"/>
      <c r="AG256" s="61"/>
      <c r="AH256" s="61"/>
      <c r="AI256" s="61"/>
      <c r="AJ256" s="61"/>
      <c r="AK256" s="61"/>
      <c r="AL256" s="61"/>
      <c r="AM256" s="61"/>
      <c r="AN256" s="61"/>
      <c r="AO256" s="61"/>
    </row>
    <row r="257" spans="6:41" ht="7.2" customHeight="1" x14ac:dyDescent="0.3">
      <c r="F257" s="61"/>
      <c r="G257" s="61"/>
      <c r="H257" s="61"/>
      <c r="I257" s="61"/>
      <c r="J257" s="61"/>
      <c r="K257" s="61"/>
      <c r="L257" s="61"/>
      <c r="M257" s="61"/>
      <c r="N257" s="61"/>
      <c r="O257" s="61"/>
      <c r="P257" s="61"/>
      <c r="Q257" s="61"/>
      <c r="R257" s="61"/>
      <c r="S257" s="61"/>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row>
    <row r="258" spans="6:41" ht="7.2" customHeight="1" x14ac:dyDescent="0.3">
      <c r="F258" s="61"/>
      <c r="G258" s="61"/>
      <c r="H258" s="61"/>
      <c r="I258" s="61"/>
      <c r="J258" s="61"/>
      <c r="K258" s="61"/>
      <c r="L258" s="61"/>
      <c r="M258" s="61"/>
      <c r="N258" s="61"/>
      <c r="O258" s="61"/>
      <c r="P258" s="61"/>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row>
    <row r="259" spans="6:41" ht="7.2" customHeight="1" x14ac:dyDescent="0.3">
      <c r="F259" s="61"/>
      <c r="G259" s="61"/>
      <c r="H259" s="61"/>
      <c r="I259" s="61"/>
      <c r="J259" s="61"/>
      <c r="K259" s="61"/>
      <c r="L259" s="61"/>
      <c r="M259" s="61"/>
      <c r="N259" s="61"/>
      <c r="O259" s="61"/>
      <c r="P259" s="61"/>
      <c r="Q259" s="61"/>
      <c r="R259" s="61"/>
      <c r="S259" s="61"/>
      <c r="T259" s="61"/>
      <c r="U259" s="61"/>
      <c r="V259" s="61"/>
      <c r="W259" s="61"/>
      <c r="X259" s="61"/>
      <c r="Y259" s="61"/>
      <c r="Z259" s="61"/>
      <c r="AA259" s="61"/>
      <c r="AB259" s="61"/>
      <c r="AC259" s="61"/>
      <c r="AD259" s="61"/>
      <c r="AE259" s="61"/>
      <c r="AF259" s="61"/>
      <c r="AG259" s="61"/>
      <c r="AH259" s="61"/>
      <c r="AI259" s="61"/>
      <c r="AJ259" s="61"/>
      <c r="AK259" s="61"/>
      <c r="AL259" s="61"/>
      <c r="AM259" s="61"/>
      <c r="AN259" s="61"/>
      <c r="AO259" s="61"/>
    </row>
    <row r="260" spans="6:41" ht="7.2" customHeight="1" x14ac:dyDescent="0.3">
      <c r="F260" s="61"/>
      <c r="G260" s="61"/>
      <c r="H260" s="61"/>
      <c r="I260" s="61"/>
      <c r="J260" s="61"/>
      <c r="K260" s="61"/>
      <c r="L260" s="61"/>
      <c r="M260" s="61"/>
      <c r="N260" s="61"/>
      <c r="O260" s="61"/>
      <c r="P260" s="61"/>
      <c r="Q260" s="61"/>
      <c r="R260" s="61"/>
      <c r="S260" s="61"/>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row>
    <row r="261" spans="6:41" ht="7.2" customHeight="1" x14ac:dyDescent="0.3">
      <c r="F261" s="61"/>
      <c r="G261" s="61"/>
      <c r="H261" s="61"/>
      <c r="I261" s="61"/>
      <c r="J261" s="61"/>
      <c r="K261" s="61"/>
      <c r="L261" s="61"/>
      <c r="M261" s="61"/>
      <c r="N261" s="61"/>
      <c r="O261" s="61"/>
      <c r="P261" s="61"/>
      <c r="Q261" s="61"/>
      <c r="R261" s="61"/>
      <c r="S261" s="61"/>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row>
    <row r="262" spans="6:41" ht="7.2" customHeight="1" x14ac:dyDescent="0.3">
      <c r="F262" s="61"/>
      <c r="G262" s="61"/>
      <c r="H262" s="61"/>
      <c r="I262" s="61"/>
      <c r="J262" s="61"/>
      <c r="K262" s="61"/>
      <c r="L262" s="61"/>
      <c r="M262" s="61"/>
      <c r="N262" s="61"/>
      <c r="O262" s="61"/>
      <c r="P262" s="61"/>
      <c r="Q262" s="61"/>
      <c r="R262" s="61"/>
      <c r="S262" s="61"/>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row>
    <row r="263" spans="6:41" ht="7.2" customHeight="1" x14ac:dyDescent="0.3">
      <c r="F263" s="61"/>
      <c r="G263" s="61"/>
      <c r="H263" s="61"/>
      <c r="I263" s="61"/>
      <c r="J263" s="61"/>
      <c r="K263" s="61"/>
      <c r="L263" s="61"/>
      <c r="M263" s="61"/>
      <c r="N263" s="61"/>
      <c r="O263" s="61"/>
      <c r="P263" s="61"/>
      <c r="Q263" s="61"/>
      <c r="R263" s="61"/>
      <c r="S263" s="61"/>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row>
    <row r="264" spans="6:41" ht="7.2" customHeight="1" x14ac:dyDescent="0.3">
      <c r="F264" s="61"/>
      <c r="G264" s="61"/>
      <c r="H264" s="61"/>
      <c r="I264" s="61"/>
      <c r="J264" s="61"/>
      <c r="K264" s="61"/>
      <c r="L264" s="61"/>
      <c r="M264" s="61"/>
      <c r="N264" s="61"/>
      <c r="O264" s="61"/>
      <c r="P264" s="61"/>
      <c r="Q264" s="61"/>
      <c r="R264" s="61"/>
      <c r="S264" s="61"/>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row>
    <row r="265" spans="6:41" ht="7.2" customHeight="1" x14ac:dyDescent="0.3">
      <c r="F265" s="61"/>
      <c r="G265" s="61"/>
      <c r="H265" s="61"/>
      <c r="I265" s="61"/>
      <c r="J265" s="61"/>
      <c r="K265" s="61"/>
      <c r="L265" s="61"/>
      <c r="M265" s="61"/>
      <c r="N265" s="61"/>
      <c r="O265" s="61"/>
      <c r="P265" s="61"/>
      <c r="Q265" s="61"/>
      <c r="R265" s="61"/>
      <c r="S265" s="61"/>
      <c r="T265" s="61"/>
      <c r="U265" s="61"/>
      <c r="V265" s="61"/>
      <c r="W265" s="61"/>
      <c r="X265" s="61"/>
      <c r="Y265" s="61"/>
      <c r="Z265" s="61"/>
      <c r="AA265" s="61"/>
      <c r="AB265" s="61"/>
      <c r="AC265" s="61"/>
      <c r="AD265" s="61"/>
      <c r="AE265" s="61"/>
      <c r="AF265" s="61"/>
      <c r="AG265" s="61"/>
      <c r="AH265" s="61"/>
      <c r="AI265" s="61"/>
      <c r="AJ265" s="61"/>
      <c r="AK265" s="61"/>
      <c r="AL265" s="61"/>
      <c r="AM265" s="61"/>
      <c r="AN265" s="61"/>
      <c r="AO265" s="61"/>
    </row>
    <row r="266" spans="6:41" ht="7.2" customHeight="1" x14ac:dyDescent="0.3">
      <c r="F266" s="61"/>
      <c r="G266" s="61"/>
      <c r="H266" s="61"/>
      <c r="I266" s="61"/>
      <c r="J266" s="61"/>
      <c r="K266" s="61"/>
      <c r="L266" s="61"/>
      <c r="M266" s="61"/>
      <c r="N266" s="61"/>
      <c r="O266" s="61"/>
      <c r="P266" s="61"/>
      <c r="Q266" s="61"/>
      <c r="R266" s="61"/>
      <c r="S266" s="61"/>
      <c r="T266" s="61"/>
      <c r="U266" s="61"/>
      <c r="V266" s="61"/>
      <c r="W266" s="61"/>
      <c r="X266" s="61"/>
      <c r="Y266" s="61"/>
      <c r="Z266" s="61"/>
      <c r="AA266" s="61"/>
      <c r="AB266" s="61"/>
      <c r="AC266" s="61"/>
      <c r="AD266" s="61"/>
      <c r="AE266" s="61"/>
      <c r="AF266" s="61"/>
      <c r="AG266" s="61"/>
      <c r="AH266" s="61"/>
      <c r="AI266" s="61"/>
      <c r="AJ266" s="61"/>
      <c r="AK266" s="61"/>
      <c r="AL266" s="61"/>
      <c r="AM266" s="61"/>
      <c r="AN266" s="61"/>
      <c r="AO266" s="61"/>
    </row>
    <row r="267" spans="6:41" ht="7.2" customHeight="1" x14ac:dyDescent="0.3">
      <c r="F267" s="61"/>
      <c r="G267" s="61"/>
      <c r="H267" s="61"/>
      <c r="I267" s="61"/>
      <c r="J267" s="61"/>
      <c r="K267" s="61"/>
      <c r="L267" s="61"/>
      <c r="M267" s="61"/>
      <c r="N267" s="61"/>
      <c r="O267" s="61"/>
      <c r="P267" s="61"/>
      <c r="Q267" s="61"/>
      <c r="R267" s="61"/>
      <c r="S267" s="61"/>
      <c r="T267" s="61"/>
      <c r="U267" s="61"/>
      <c r="V267" s="61"/>
      <c r="W267" s="61"/>
      <c r="X267" s="61"/>
      <c r="Y267" s="61"/>
      <c r="Z267" s="61"/>
      <c r="AA267" s="61"/>
      <c r="AB267" s="61"/>
      <c r="AC267" s="61"/>
      <c r="AD267" s="61"/>
      <c r="AE267" s="61"/>
      <c r="AF267" s="61"/>
      <c r="AG267" s="61"/>
      <c r="AH267" s="61"/>
      <c r="AI267" s="61"/>
      <c r="AJ267" s="61"/>
      <c r="AK267" s="61"/>
      <c r="AL267" s="61"/>
      <c r="AM267" s="61"/>
      <c r="AN267" s="61"/>
      <c r="AO267" s="61"/>
    </row>
    <row r="268" spans="6:41" ht="7.2" customHeight="1" x14ac:dyDescent="0.3">
      <c r="F268" s="61"/>
      <c r="G268" s="61"/>
      <c r="H268" s="61"/>
      <c r="I268" s="61"/>
      <c r="J268" s="61"/>
      <c r="K268" s="61"/>
      <c r="L268" s="61"/>
      <c r="M268" s="61"/>
      <c r="N268" s="61"/>
      <c r="O268" s="61"/>
      <c r="P268" s="61"/>
      <c r="Q268" s="61"/>
      <c r="R268" s="61"/>
      <c r="S268" s="61"/>
      <c r="T268" s="61"/>
      <c r="U268" s="61"/>
      <c r="V268" s="61"/>
      <c r="W268" s="61"/>
      <c r="X268" s="61"/>
      <c r="Y268" s="61"/>
      <c r="Z268" s="61"/>
      <c r="AA268" s="61"/>
      <c r="AB268" s="61"/>
      <c r="AC268" s="61"/>
      <c r="AD268" s="61"/>
      <c r="AE268" s="61"/>
      <c r="AF268" s="61"/>
      <c r="AG268" s="61"/>
      <c r="AH268" s="61"/>
      <c r="AI268" s="61"/>
      <c r="AJ268" s="61"/>
      <c r="AK268" s="61"/>
      <c r="AL268" s="61"/>
      <c r="AM268" s="61"/>
      <c r="AN268" s="61"/>
      <c r="AO268" s="61"/>
    </row>
    <row r="269" spans="6:41" ht="7.2" customHeight="1" x14ac:dyDescent="0.3">
      <c r="F269" s="61"/>
      <c r="G269" s="61"/>
      <c r="H269" s="61"/>
      <c r="I269" s="61"/>
      <c r="J269" s="61"/>
      <c r="K269" s="61"/>
      <c r="L269" s="61"/>
      <c r="M269" s="61"/>
      <c r="N269" s="61"/>
      <c r="O269" s="61"/>
      <c r="P269" s="61"/>
      <c r="Q269" s="61"/>
      <c r="R269" s="61"/>
      <c r="S269" s="61"/>
      <c r="T269" s="61"/>
      <c r="U269" s="61"/>
      <c r="V269" s="61"/>
      <c r="W269" s="61"/>
      <c r="X269" s="61"/>
      <c r="Y269" s="61"/>
      <c r="Z269" s="61"/>
      <c r="AA269" s="61"/>
      <c r="AB269" s="61"/>
      <c r="AC269" s="61"/>
      <c r="AD269" s="61"/>
      <c r="AE269" s="61"/>
      <c r="AF269" s="61"/>
      <c r="AG269" s="61"/>
      <c r="AH269" s="61"/>
      <c r="AI269" s="61"/>
      <c r="AJ269" s="61"/>
      <c r="AK269" s="61"/>
      <c r="AL269" s="61"/>
      <c r="AM269" s="61"/>
      <c r="AN269" s="61"/>
      <c r="AO269" s="61"/>
    </row>
    <row r="270" spans="6:41" ht="7.2" customHeight="1" x14ac:dyDescent="0.3">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c r="AD270" s="61"/>
      <c r="AE270" s="61"/>
      <c r="AF270" s="61"/>
      <c r="AG270" s="61"/>
      <c r="AH270" s="61"/>
      <c r="AI270" s="61"/>
      <c r="AJ270" s="61"/>
      <c r="AK270" s="61"/>
      <c r="AL270" s="61"/>
      <c r="AM270" s="61"/>
      <c r="AN270" s="61"/>
      <c r="AO270" s="61"/>
    </row>
    <row r="271" spans="6:41" ht="7.2" customHeight="1" x14ac:dyDescent="0.3">
      <c r="F271" s="61"/>
      <c r="G271" s="61"/>
      <c r="H271" s="61"/>
      <c r="I271" s="61"/>
      <c r="J271" s="61"/>
      <c r="K271" s="61"/>
      <c r="L271" s="61"/>
      <c r="M271" s="61"/>
      <c r="N271" s="61"/>
      <c r="O271" s="61"/>
      <c r="P271" s="61"/>
      <c r="Q271" s="61"/>
      <c r="R271" s="61"/>
      <c r="S271" s="61"/>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row>
    <row r="272" spans="6:41" ht="7.2" customHeight="1" x14ac:dyDescent="0.3">
      <c r="F272" s="61"/>
      <c r="G272" s="61"/>
      <c r="H272" s="61"/>
      <c r="I272" s="61"/>
      <c r="J272" s="61"/>
      <c r="K272" s="61"/>
      <c r="L272" s="61"/>
      <c r="M272" s="61"/>
      <c r="N272" s="61"/>
      <c r="O272" s="61"/>
      <c r="P272" s="61"/>
      <c r="Q272" s="61"/>
      <c r="R272" s="61"/>
      <c r="S272" s="61"/>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row>
    <row r="273" spans="6:41" ht="7.2" customHeight="1" x14ac:dyDescent="0.3">
      <c r="F273" s="61"/>
      <c r="G273" s="61"/>
      <c r="H273" s="61"/>
      <c r="I273" s="61"/>
      <c r="J273" s="61"/>
      <c r="K273" s="61"/>
      <c r="L273" s="61"/>
      <c r="M273" s="61"/>
      <c r="N273" s="61"/>
      <c r="O273" s="61"/>
      <c r="P273" s="61"/>
      <c r="Q273" s="61"/>
      <c r="R273" s="61"/>
      <c r="S273" s="61"/>
      <c r="T273" s="61"/>
      <c r="U273" s="61"/>
      <c r="V273" s="61"/>
      <c r="W273" s="61"/>
      <c r="X273" s="61"/>
      <c r="Y273" s="61"/>
      <c r="Z273" s="61"/>
      <c r="AA273" s="61"/>
      <c r="AB273" s="61"/>
      <c r="AC273" s="61"/>
      <c r="AD273" s="61"/>
      <c r="AE273" s="61"/>
      <c r="AF273" s="61"/>
      <c r="AG273" s="61"/>
      <c r="AH273" s="61"/>
      <c r="AI273" s="61"/>
      <c r="AJ273" s="61"/>
      <c r="AK273" s="61"/>
      <c r="AL273" s="61"/>
      <c r="AM273" s="61"/>
      <c r="AN273" s="61"/>
      <c r="AO273" s="61"/>
    </row>
    <row r="274" spans="6:41" ht="7.2" customHeight="1" x14ac:dyDescent="0.3">
      <c r="F274" s="61"/>
      <c r="G274" s="61"/>
      <c r="H274" s="61"/>
      <c r="I274" s="61"/>
      <c r="J274" s="61"/>
      <c r="K274" s="61"/>
      <c r="L274" s="61"/>
      <c r="M274" s="61"/>
      <c r="N274" s="61"/>
      <c r="O274" s="61"/>
      <c r="P274" s="61"/>
      <c r="Q274" s="61"/>
      <c r="R274" s="61"/>
      <c r="S274" s="61"/>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row>
    <row r="275" spans="6:41" ht="7.2" customHeight="1" x14ac:dyDescent="0.3">
      <c r="F275" s="61"/>
      <c r="G275" s="61"/>
      <c r="H275" s="61"/>
      <c r="I275" s="61"/>
      <c r="J275" s="61"/>
      <c r="K275" s="61"/>
      <c r="L275" s="61"/>
      <c r="M275" s="61"/>
      <c r="N275" s="61"/>
      <c r="O275" s="61"/>
      <c r="P275" s="61"/>
      <c r="Q275" s="61"/>
      <c r="R275" s="61"/>
      <c r="S275" s="61"/>
      <c r="T275" s="61"/>
      <c r="U275" s="61"/>
      <c r="V275" s="61"/>
      <c r="W275" s="61"/>
      <c r="X275" s="61"/>
      <c r="Y275" s="61"/>
      <c r="Z275" s="61"/>
      <c r="AA275" s="61"/>
      <c r="AB275" s="61"/>
      <c r="AC275" s="61"/>
      <c r="AD275" s="61"/>
      <c r="AE275" s="61"/>
      <c r="AF275" s="61"/>
      <c r="AG275" s="61"/>
      <c r="AH275" s="61"/>
      <c r="AI275" s="61"/>
      <c r="AJ275" s="61"/>
      <c r="AK275" s="61"/>
      <c r="AL275" s="61"/>
      <c r="AM275" s="61"/>
      <c r="AN275" s="61"/>
      <c r="AO275" s="61"/>
    </row>
    <row r="276" spans="6:41" ht="7.2" customHeight="1" x14ac:dyDescent="0.3">
      <c r="F276" s="61"/>
      <c r="G276" s="61"/>
      <c r="H276" s="61"/>
      <c r="I276" s="61"/>
      <c r="J276" s="61"/>
      <c r="K276" s="61"/>
      <c r="L276" s="61"/>
      <c r="M276" s="61"/>
      <c r="N276" s="61"/>
      <c r="O276" s="61"/>
      <c r="P276" s="61"/>
      <c r="Q276" s="61"/>
      <c r="R276" s="61"/>
      <c r="S276" s="61"/>
      <c r="T276" s="61"/>
      <c r="U276" s="61"/>
      <c r="V276" s="61"/>
      <c r="W276" s="61"/>
      <c r="X276" s="61"/>
      <c r="Y276" s="61"/>
      <c r="Z276" s="61"/>
      <c r="AA276" s="61"/>
      <c r="AB276" s="61"/>
      <c r="AC276" s="61"/>
      <c r="AD276" s="61"/>
      <c r="AE276" s="61"/>
      <c r="AF276" s="61"/>
      <c r="AG276" s="61"/>
      <c r="AH276" s="61"/>
      <c r="AI276" s="61"/>
      <c r="AJ276" s="61"/>
      <c r="AK276" s="61"/>
      <c r="AL276" s="61"/>
      <c r="AM276" s="61"/>
      <c r="AN276" s="61"/>
      <c r="AO276" s="61"/>
    </row>
    <row r="277" spans="6:41" ht="7.2" customHeight="1" x14ac:dyDescent="0.3">
      <c r="F277" s="61"/>
      <c r="G277" s="61"/>
      <c r="H277" s="61"/>
      <c r="I277" s="61"/>
      <c r="J277" s="61"/>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row>
    <row r="278" spans="6:41" ht="7.2" customHeight="1" x14ac:dyDescent="0.3">
      <c r="F278" s="61"/>
      <c r="G278" s="61"/>
      <c r="H278" s="61"/>
      <c r="I278" s="61"/>
      <c r="J278" s="61"/>
      <c r="K278" s="61"/>
      <c r="L278" s="61"/>
      <c r="M278" s="61"/>
      <c r="N278" s="61"/>
      <c r="O278" s="61"/>
      <c r="P278" s="61"/>
      <c r="Q278" s="61"/>
      <c r="R278" s="61"/>
      <c r="S278" s="61"/>
      <c r="T278" s="61"/>
      <c r="U278" s="61"/>
      <c r="V278" s="61"/>
      <c r="W278" s="61"/>
      <c r="X278" s="61"/>
      <c r="Y278" s="61"/>
      <c r="Z278" s="61"/>
      <c r="AA278" s="61"/>
      <c r="AB278" s="61"/>
      <c r="AC278" s="61"/>
      <c r="AD278" s="61"/>
      <c r="AE278" s="61"/>
      <c r="AF278" s="61"/>
      <c r="AG278" s="61"/>
      <c r="AH278" s="61"/>
      <c r="AI278" s="61"/>
      <c r="AJ278" s="61"/>
      <c r="AK278" s="61"/>
      <c r="AL278" s="61"/>
      <c r="AM278" s="61"/>
      <c r="AN278" s="61"/>
      <c r="AO278" s="61"/>
    </row>
    <row r="279" spans="6:41" ht="7.2" customHeight="1" x14ac:dyDescent="0.3">
      <c r="F279" s="61"/>
      <c r="G279" s="61"/>
      <c r="H279" s="61"/>
      <c r="I279" s="61"/>
      <c r="J279" s="61"/>
      <c r="K279" s="61"/>
      <c r="L279" s="61"/>
      <c r="M279" s="61"/>
      <c r="N279" s="61"/>
      <c r="O279" s="61"/>
      <c r="P279" s="61"/>
      <c r="Q279" s="61"/>
      <c r="R279" s="61"/>
      <c r="S279" s="61"/>
      <c r="T279" s="61"/>
      <c r="U279" s="61"/>
      <c r="V279" s="61"/>
      <c r="W279" s="61"/>
      <c r="X279" s="61"/>
      <c r="Y279" s="61"/>
      <c r="Z279" s="61"/>
      <c r="AA279" s="61"/>
      <c r="AB279" s="61"/>
      <c r="AC279" s="61"/>
      <c r="AD279" s="61"/>
      <c r="AE279" s="61"/>
      <c r="AF279" s="61"/>
      <c r="AG279" s="61"/>
      <c r="AH279" s="61"/>
      <c r="AI279" s="61"/>
      <c r="AJ279" s="61"/>
      <c r="AK279" s="61"/>
      <c r="AL279" s="61"/>
      <c r="AM279" s="61"/>
      <c r="AN279" s="61"/>
      <c r="AO279" s="61"/>
    </row>
    <row r="280" spans="6:41" ht="7.2" customHeight="1" x14ac:dyDescent="0.3">
      <c r="F280" s="61"/>
      <c r="G280" s="61"/>
      <c r="H280" s="61"/>
      <c r="I280" s="61"/>
      <c r="J280" s="61"/>
      <c r="K280" s="61"/>
      <c r="L280" s="61"/>
      <c r="M280" s="61"/>
      <c r="N280" s="61"/>
      <c r="O280" s="61"/>
      <c r="P280" s="61"/>
      <c r="Q280" s="61"/>
      <c r="R280" s="61"/>
      <c r="S280" s="61"/>
      <c r="T280" s="61"/>
      <c r="U280" s="61"/>
      <c r="V280" s="61"/>
      <c r="W280" s="61"/>
      <c r="X280" s="61"/>
      <c r="Y280" s="61"/>
      <c r="Z280" s="61"/>
      <c r="AA280" s="61"/>
      <c r="AB280" s="61"/>
      <c r="AC280" s="61"/>
      <c r="AD280" s="61"/>
      <c r="AE280" s="61"/>
      <c r="AF280" s="61"/>
      <c r="AG280" s="61"/>
      <c r="AH280" s="61"/>
      <c r="AI280" s="61"/>
      <c r="AJ280" s="61"/>
      <c r="AK280" s="61"/>
      <c r="AL280" s="61"/>
      <c r="AM280" s="61"/>
      <c r="AN280" s="61"/>
      <c r="AO280" s="61"/>
    </row>
    <row r="281" spans="6:41" ht="7.2" customHeight="1" x14ac:dyDescent="0.3">
      <c r="F281" s="61"/>
      <c r="G281" s="61"/>
      <c r="H281" s="61"/>
      <c r="I281" s="61"/>
      <c r="J281" s="61"/>
      <c r="K281" s="61"/>
      <c r="L281" s="61"/>
      <c r="M281" s="61"/>
      <c r="N281" s="61"/>
      <c r="O281" s="61"/>
      <c r="P281" s="61"/>
      <c r="Q281" s="61"/>
      <c r="R281" s="61"/>
      <c r="S281" s="61"/>
      <c r="T281" s="61"/>
      <c r="U281" s="61"/>
      <c r="V281" s="61"/>
      <c r="W281" s="61"/>
      <c r="X281" s="61"/>
      <c r="Y281" s="61"/>
      <c r="Z281" s="61"/>
      <c r="AA281" s="61"/>
      <c r="AB281" s="61"/>
      <c r="AC281" s="61"/>
      <c r="AD281" s="61"/>
      <c r="AE281" s="61"/>
      <c r="AF281" s="61"/>
      <c r="AG281" s="61"/>
      <c r="AH281" s="61"/>
      <c r="AI281" s="61"/>
      <c r="AJ281" s="61"/>
      <c r="AK281" s="61"/>
      <c r="AL281" s="61"/>
      <c r="AM281" s="61"/>
      <c r="AN281" s="61"/>
      <c r="AO281" s="61"/>
    </row>
    <row r="282" spans="6:41" ht="7.2" customHeight="1" x14ac:dyDescent="0.3">
      <c r="F282" s="61"/>
      <c r="G282" s="61"/>
      <c r="H282" s="61"/>
      <c r="I282" s="61"/>
      <c r="J282" s="61"/>
      <c r="K282" s="61"/>
      <c r="L282" s="61"/>
      <c r="M282" s="61"/>
      <c r="N282" s="61"/>
      <c r="O282" s="61"/>
      <c r="P282" s="61"/>
      <c r="Q282" s="61"/>
      <c r="R282" s="61"/>
      <c r="S282" s="61"/>
      <c r="T282" s="61"/>
      <c r="U282" s="61"/>
      <c r="V282" s="61"/>
      <c r="W282" s="61"/>
      <c r="X282" s="61"/>
      <c r="Y282" s="61"/>
      <c r="Z282" s="61"/>
      <c r="AA282" s="61"/>
      <c r="AB282" s="61"/>
      <c r="AC282" s="61"/>
      <c r="AD282" s="61"/>
      <c r="AE282" s="61"/>
      <c r="AF282" s="61"/>
      <c r="AG282" s="61"/>
      <c r="AH282" s="61"/>
      <c r="AI282" s="61"/>
      <c r="AJ282" s="61"/>
      <c r="AK282" s="61"/>
      <c r="AL282" s="61"/>
      <c r="AM282" s="61"/>
      <c r="AN282" s="61"/>
      <c r="AO282" s="61"/>
    </row>
    <row r="283" spans="6:41" ht="7.2" customHeight="1" x14ac:dyDescent="0.3">
      <c r="F283" s="61"/>
      <c r="G283" s="61"/>
      <c r="H283" s="61"/>
      <c r="I283" s="61"/>
      <c r="J283" s="61"/>
      <c r="K283" s="61"/>
      <c r="L283" s="61"/>
      <c r="M283" s="61"/>
      <c r="N283" s="61"/>
      <c r="O283" s="61"/>
      <c r="P283" s="61"/>
      <c r="Q283" s="61"/>
      <c r="R283" s="61"/>
      <c r="S283" s="61"/>
      <c r="T283" s="61"/>
      <c r="U283" s="61"/>
      <c r="V283" s="61"/>
      <c r="W283" s="61"/>
      <c r="X283" s="61"/>
      <c r="Y283" s="61"/>
      <c r="Z283" s="61"/>
      <c r="AA283" s="61"/>
      <c r="AB283" s="61"/>
      <c r="AC283" s="61"/>
      <c r="AD283" s="61"/>
      <c r="AE283" s="61"/>
      <c r="AF283" s="61"/>
      <c r="AG283" s="61"/>
      <c r="AH283" s="61"/>
      <c r="AI283" s="61"/>
      <c r="AJ283" s="61"/>
      <c r="AK283" s="61"/>
      <c r="AL283" s="61"/>
      <c r="AM283" s="61"/>
      <c r="AN283" s="61"/>
      <c r="AO283" s="61"/>
    </row>
    <row r="284" spans="6:41" ht="7.2" customHeight="1" x14ac:dyDescent="0.3">
      <c r="F284" s="61"/>
      <c r="G284" s="61"/>
      <c r="H284" s="61"/>
      <c r="I284" s="61"/>
      <c r="J284" s="61"/>
      <c r="K284" s="61"/>
      <c r="L284" s="61"/>
      <c r="M284" s="61"/>
      <c r="N284" s="61"/>
      <c r="O284" s="61"/>
      <c r="P284" s="61"/>
      <c r="Q284" s="61"/>
      <c r="R284" s="61"/>
      <c r="S284" s="61"/>
      <c r="T284" s="61"/>
      <c r="U284" s="61"/>
      <c r="V284" s="61"/>
      <c r="W284" s="61"/>
      <c r="X284" s="61"/>
      <c r="Y284" s="61"/>
      <c r="Z284" s="61"/>
      <c r="AA284" s="61"/>
      <c r="AB284" s="61"/>
      <c r="AC284" s="61"/>
      <c r="AD284" s="61"/>
      <c r="AE284" s="61"/>
      <c r="AF284" s="61"/>
      <c r="AG284" s="61"/>
      <c r="AH284" s="61"/>
      <c r="AI284" s="61"/>
      <c r="AJ284" s="61"/>
      <c r="AK284" s="61"/>
      <c r="AL284" s="61"/>
      <c r="AM284" s="61"/>
      <c r="AN284" s="61"/>
      <c r="AO284" s="61"/>
    </row>
    <row r="285" spans="6:41" ht="7.2" customHeight="1" x14ac:dyDescent="0.3">
      <c r="F285" s="61"/>
      <c r="G285" s="61"/>
      <c r="H285" s="61"/>
      <c r="I285" s="61"/>
      <c r="J285" s="61"/>
      <c r="K285" s="61"/>
      <c r="L285" s="61"/>
      <c r="M285" s="61"/>
      <c r="N285" s="61"/>
      <c r="O285" s="61"/>
      <c r="P285" s="61"/>
      <c r="Q285" s="61"/>
      <c r="R285" s="61"/>
      <c r="S285" s="61"/>
      <c r="T285" s="61"/>
      <c r="U285" s="61"/>
      <c r="V285" s="61"/>
      <c r="W285" s="61"/>
      <c r="X285" s="61"/>
      <c r="Y285" s="61"/>
      <c r="Z285" s="61"/>
      <c r="AA285" s="61"/>
      <c r="AB285" s="61"/>
      <c r="AC285" s="61"/>
      <c r="AD285" s="61"/>
      <c r="AE285" s="61"/>
      <c r="AF285" s="61"/>
      <c r="AG285" s="61"/>
      <c r="AH285" s="61"/>
      <c r="AI285" s="61"/>
      <c r="AJ285" s="61"/>
      <c r="AK285" s="61"/>
      <c r="AL285" s="61"/>
      <c r="AM285" s="61"/>
      <c r="AN285" s="61"/>
      <c r="AO285" s="61"/>
    </row>
    <row r="286" spans="6:41" ht="7.2" customHeight="1" x14ac:dyDescent="0.3">
      <c r="F286" s="61"/>
      <c r="G286" s="61"/>
      <c r="H286" s="61"/>
      <c r="I286" s="61"/>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row>
    <row r="287" spans="6:41" ht="7.2" customHeight="1" x14ac:dyDescent="0.3">
      <c r="F287" s="61"/>
      <c r="G287" s="61"/>
      <c r="H287" s="61"/>
      <c r="I287" s="61"/>
      <c r="J287" s="61"/>
      <c r="K287" s="61"/>
      <c r="L287" s="61"/>
      <c r="M287" s="61"/>
      <c r="N287" s="61"/>
      <c r="O287" s="61"/>
      <c r="P287" s="61"/>
      <c r="Q287" s="61"/>
      <c r="R287" s="61"/>
      <c r="S287" s="61"/>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row>
    <row r="288" spans="6:41" ht="7.2" customHeight="1" x14ac:dyDescent="0.3">
      <c r="F288" s="61"/>
      <c r="G288" s="61"/>
      <c r="H288" s="61"/>
      <c r="I288" s="61"/>
      <c r="J288" s="61"/>
      <c r="K288" s="61"/>
      <c r="L288" s="61"/>
      <c r="M288" s="61"/>
      <c r="N288" s="61"/>
      <c r="O288" s="61"/>
      <c r="P288" s="61"/>
      <c r="Q288" s="61"/>
      <c r="R288" s="61"/>
      <c r="S288" s="61"/>
      <c r="T288" s="61"/>
      <c r="U288" s="61"/>
      <c r="V288" s="61"/>
      <c r="W288" s="61"/>
      <c r="X288" s="61"/>
      <c r="Y288" s="61"/>
      <c r="Z288" s="61"/>
      <c r="AA288" s="61"/>
      <c r="AB288" s="61"/>
      <c r="AC288" s="61"/>
      <c r="AD288" s="61"/>
      <c r="AE288" s="61"/>
      <c r="AF288" s="61"/>
      <c r="AG288" s="61"/>
      <c r="AH288" s="61"/>
      <c r="AI288" s="61"/>
      <c r="AJ288" s="61"/>
      <c r="AK288" s="61"/>
      <c r="AL288" s="61"/>
      <c r="AM288" s="61"/>
      <c r="AN288" s="61"/>
      <c r="AO288" s="61"/>
    </row>
    <row r="289" spans="6:41" ht="7.2" customHeight="1" x14ac:dyDescent="0.3">
      <c r="F289" s="61"/>
      <c r="G289" s="61"/>
      <c r="H289" s="61"/>
      <c r="I289" s="61"/>
      <c r="J289" s="61"/>
      <c r="K289" s="61"/>
      <c r="L289" s="61"/>
      <c r="M289" s="61"/>
      <c r="N289" s="61"/>
      <c r="O289" s="61"/>
      <c r="P289" s="61"/>
      <c r="Q289" s="61"/>
      <c r="R289" s="61"/>
      <c r="S289" s="61"/>
      <c r="T289" s="61"/>
      <c r="U289" s="61"/>
      <c r="V289" s="61"/>
      <c r="W289" s="61"/>
      <c r="X289" s="61"/>
      <c r="Y289" s="61"/>
      <c r="Z289" s="61"/>
      <c r="AA289" s="61"/>
      <c r="AB289" s="61"/>
      <c r="AC289" s="61"/>
      <c r="AD289" s="61"/>
      <c r="AE289" s="61"/>
      <c r="AF289" s="61"/>
      <c r="AG289" s="61"/>
      <c r="AH289" s="61"/>
      <c r="AI289" s="61"/>
      <c r="AJ289" s="61"/>
      <c r="AK289" s="61"/>
      <c r="AL289" s="61"/>
      <c r="AM289" s="61"/>
      <c r="AN289" s="61"/>
      <c r="AO289" s="61"/>
    </row>
    <row r="290" spans="6:41" ht="7.2" customHeight="1" x14ac:dyDescent="0.3">
      <c r="F290" s="61"/>
      <c r="G290" s="61"/>
      <c r="H290" s="61"/>
      <c r="I290" s="61"/>
      <c r="J290" s="61"/>
      <c r="K290" s="61"/>
      <c r="L290" s="61"/>
      <c r="M290" s="61"/>
      <c r="N290" s="61"/>
      <c r="O290" s="61"/>
      <c r="P290" s="61"/>
      <c r="Q290" s="61"/>
      <c r="R290" s="61"/>
      <c r="S290" s="61"/>
      <c r="T290" s="61"/>
      <c r="U290" s="61"/>
      <c r="V290" s="61"/>
      <c r="W290" s="61"/>
      <c r="X290" s="61"/>
      <c r="Y290" s="61"/>
      <c r="Z290" s="61"/>
      <c r="AA290" s="61"/>
      <c r="AB290" s="61"/>
      <c r="AC290" s="61"/>
      <c r="AD290" s="61"/>
      <c r="AE290" s="61"/>
      <c r="AF290" s="61"/>
      <c r="AG290" s="61"/>
      <c r="AH290" s="61"/>
      <c r="AI290" s="61"/>
      <c r="AJ290" s="61"/>
      <c r="AK290" s="61"/>
      <c r="AL290" s="61"/>
      <c r="AM290" s="61"/>
      <c r="AN290" s="61"/>
      <c r="AO290" s="61"/>
    </row>
    <row r="291" spans="6:41" ht="7.2" customHeight="1" x14ac:dyDescent="0.3">
      <c r="F291" s="61"/>
      <c r="G291" s="61"/>
      <c r="H291" s="61"/>
      <c r="I291" s="61"/>
      <c r="J291" s="61"/>
      <c r="K291" s="61"/>
      <c r="L291" s="61"/>
      <c r="M291" s="61"/>
      <c r="N291" s="61"/>
      <c r="O291" s="61"/>
      <c r="P291" s="61"/>
      <c r="Q291" s="61"/>
      <c r="R291" s="61"/>
      <c r="S291" s="61"/>
      <c r="T291" s="61"/>
      <c r="U291" s="61"/>
      <c r="V291" s="61"/>
      <c r="W291" s="61"/>
      <c r="X291" s="61"/>
      <c r="Y291" s="61"/>
      <c r="Z291" s="61"/>
      <c r="AA291" s="61"/>
      <c r="AB291" s="61"/>
      <c r="AC291" s="61"/>
      <c r="AD291" s="61"/>
      <c r="AE291" s="61"/>
      <c r="AF291" s="61"/>
      <c r="AG291" s="61"/>
      <c r="AH291" s="61"/>
      <c r="AI291" s="61"/>
      <c r="AJ291" s="61"/>
      <c r="AK291" s="61"/>
      <c r="AL291" s="61"/>
      <c r="AM291" s="61"/>
      <c r="AN291" s="61"/>
      <c r="AO291" s="61"/>
    </row>
    <row r="292" spans="6:41" ht="7.2" customHeight="1" x14ac:dyDescent="0.3">
      <c r="F292" s="61"/>
      <c r="G292" s="61"/>
      <c r="H292" s="61"/>
      <c r="I292" s="61"/>
      <c r="J292" s="61"/>
      <c r="K292" s="61"/>
      <c r="L292" s="61"/>
      <c r="M292" s="61"/>
      <c r="N292" s="61"/>
      <c r="O292" s="61"/>
      <c r="P292" s="61"/>
      <c r="Q292" s="61"/>
      <c r="R292" s="61"/>
      <c r="S292" s="61"/>
      <c r="T292" s="61"/>
      <c r="U292" s="61"/>
      <c r="V292" s="61"/>
      <c r="W292" s="61"/>
      <c r="X292" s="61"/>
      <c r="Y292" s="61"/>
      <c r="Z292" s="61"/>
      <c r="AA292" s="61"/>
      <c r="AB292" s="61"/>
      <c r="AC292" s="61"/>
      <c r="AD292" s="61"/>
      <c r="AE292" s="61"/>
      <c r="AF292" s="61"/>
      <c r="AG292" s="61"/>
      <c r="AH292" s="61"/>
      <c r="AI292" s="61"/>
      <c r="AJ292" s="61"/>
      <c r="AK292" s="61"/>
      <c r="AL292" s="61"/>
      <c r="AM292" s="61"/>
      <c r="AN292" s="61"/>
      <c r="AO292" s="61"/>
    </row>
    <row r="293" spans="6:41" ht="7.2" customHeight="1" x14ac:dyDescent="0.3">
      <c r="F293" s="61"/>
      <c r="G293" s="61"/>
      <c r="H293" s="61"/>
      <c r="I293" s="61"/>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row>
    <row r="294" spans="6:41" ht="7.2" customHeight="1" x14ac:dyDescent="0.3">
      <c r="F294" s="61"/>
      <c r="G294" s="61"/>
      <c r="H294" s="61"/>
      <c r="I294" s="61"/>
      <c r="J294" s="61"/>
      <c r="K294" s="61"/>
      <c r="L294" s="61"/>
      <c r="M294" s="61"/>
      <c r="N294" s="61"/>
      <c r="O294" s="61"/>
      <c r="P294" s="61"/>
      <c r="Q294" s="61"/>
      <c r="R294" s="61"/>
      <c r="S294" s="61"/>
      <c r="T294" s="61"/>
      <c r="U294" s="61"/>
      <c r="V294" s="61"/>
      <c r="W294" s="61"/>
      <c r="X294" s="61"/>
      <c r="Y294" s="61"/>
      <c r="Z294" s="61"/>
      <c r="AA294" s="61"/>
      <c r="AB294" s="61"/>
      <c r="AC294" s="61"/>
      <c r="AD294" s="61"/>
      <c r="AE294" s="61"/>
      <c r="AF294" s="61"/>
      <c r="AG294" s="61"/>
      <c r="AH294" s="61"/>
      <c r="AI294" s="61"/>
      <c r="AJ294" s="61"/>
      <c r="AK294" s="61"/>
      <c r="AL294" s="61"/>
      <c r="AM294" s="61"/>
      <c r="AN294" s="61"/>
      <c r="AO294" s="61"/>
    </row>
    <row r="295" spans="6:41" ht="7.2" customHeight="1" x14ac:dyDescent="0.3">
      <c r="F295" s="61"/>
      <c r="G295" s="61"/>
      <c r="H295" s="61"/>
      <c r="I295" s="61"/>
      <c r="J295" s="61"/>
      <c r="K295" s="61"/>
      <c r="L295" s="61"/>
      <c r="M295" s="61"/>
      <c r="N295" s="61"/>
      <c r="O295" s="61"/>
      <c r="P295" s="61"/>
      <c r="Q295" s="61"/>
      <c r="R295" s="61"/>
      <c r="S295" s="61"/>
      <c r="T295" s="61"/>
      <c r="U295" s="61"/>
      <c r="V295" s="61"/>
      <c r="W295" s="61"/>
      <c r="X295" s="61"/>
      <c r="Y295" s="61"/>
      <c r="Z295" s="61"/>
      <c r="AA295" s="61"/>
      <c r="AB295" s="61"/>
      <c r="AC295" s="61"/>
      <c r="AD295" s="61"/>
      <c r="AE295" s="61"/>
      <c r="AF295" s="61"/>
      <c r="AG295" s="61"/>
      <c r="AH295" s="61"/>
      <c r="AI295" s="61"/>
      <c r="AJ295" s="61"/>
      <c r="AK295" s="61"/>
      <c r="AL295" s="61"/>
      <c r="AM295" s="61"/>
      <c r="AN295" s="61"/>
      <c r="AO295" s="61"/>
    </row>
    <row r="296" spans="6:41" ht="7.2" customHeight="1" x14ac:dyDescent="0.3">
      <c r="F296" s="61"/>
      <c r="G296" s="61"/>
      <c r="H296" s="61"/>
      <c r="I296" s="61"/>
      <c r="J296" s="61"/>
      <c r="K296" s="61"/>
      <c r="L296" s="61"/>
      <c r="M296" s="61"/>
      <c r="N296" s="61"/>
      <c r="O296" s="61"/>
      <c r="P296" s="61"/>
      <c r="Q296" s="61"/>
      <c r="R296" s="61"/>
      <c r="S296" s="61"/>
      <c r="T296" s="61"/>
      <c r="U296" s="61"/>
      <c r="V296" s="61"/>
      <c r="W296" s="61"/>
      <c r="X296" s="61"/>
      <c r="Y296" s="61"/>
      <c r="Z296" s="61"/>
      <c r="AA296" s="61"/>
      <c r="AB296" s="61"/>
      <c r="AC296" s="61"/>
      <c r="AD296" s="61"/>
      <c r="AE296" s="61"/>
      <c r="AF296" s="61"/>
      <c r="AG296" s="61"/>
      <c r="AH296" s="61"/>
      <c r="AI296" s="61"/>
      <c r="AJ296" s="61"/>
      <c r="AK296" s="61"/>
      <c r="AL296" s="61"/>
      <c r="AM296" s="61"/>
      <c r="AN296" s="61"/>
      <c r="AO296" s="61"/>
    </row>
    <row r="297" spans="6:41" ht="7.2" customHeight="1" x14ac:dyDescent="0.3">
      <c r="F297" s="61"/>
      <c r="G297" s="61"/>
      <c r="H297" s="61"/>
      <c r="I297" s="61"/>
      <c r="J297" s="61"/>
      <c r="K297" s="61"/>
      <c r="L297" s="61"/>
      <c r="M297" s="61"/>
      <c r="N297" s="61"/>
      <c r="O297" s="61"/>
      <c r="P297" s="61"/>
      <c r="Q297" s="61"/>
      <c r="R297" s="61"/>
      <c r="S297" s="61"/>
      <c r="T297" s="61"/>
      <c r="U297" s="61"/>
      <c r="V297" s="61"/>
      <c r="W297" s="61"/>
      <c r="X297" s="61"/>
      <c r="Y297" s="61"/>
      <c r="Z297" s="61"/>
      <c r="AA297" s="61"/>
      <c r="AB297" s="61"/>
      <c r="AC297" s="61"/>
      <c r="AD297" s="61"/>
      <c r="AE297" s="61"/>
      <c r="AF297" s="61"/>
      <c r="AG297" s="61"/>
      <c r="AH297" s="61"/>
      <c r="AI297" s="61"/>
      <c r="AJ297" s="61"/>
      <c r="AK297" s="61"/>
      <c r="AL297" s="61"/>
      <c r="AM297" s="61"/>
      <c r="AN297" s="61"/>
      <c r="AO297" s="61"/>
    </row>
    <row r="298" spans="6:41" ht="7.2" customHeight="1" x14ac:dyDescent="0.3">
      <c r="F298" s="61"/>
      <c r="G298" s="61"/>
      <c r="H298" s="61"/>
      <c r="I298" s="61"/>
      <c r="J298" s="61"/>
      <c r="K298" s="61"/>
      <c r="L298" s="61"/>
      <c r="M298" s="61"/>
      <c r="N298" s="61"/>
      <c r="O298" s="61"/>
      <c r="P298" s="61"/>
      <c r="Q298" s="61"/>
      <c r="R298" s="61"/>
      <c r="S298" s="61"/>
      <c r="T298" s="61"/>
      <c r="U298" s="61"/>
      <c r="V298" s="61"/>
      <c r="W298" s="61"/>
      <c r="X298" s="61"/>
      <c r="Y298" s="61"/>
      <c r="Z298" s="61"/>
      <c r="AA298" s="61"/>
      <c r="AB298" s="61"/>
      <c r="AC298" s="61"/>
      <c r="AD298" s="61"/>
      <c r="AE298" s="61"/>
      <c r="AF298" s="61"/>
      <c r="AG298" s="61"/>
      <c r="AH298" s="61"/>
      <c r="AI298" s="61"/>
      <c r="AJ298" s="61"/>
      <c r="AK298" s="61"/>
      <c r="AL298" s="61"/>
      <c r="AM298" s="61"/>
      <c r="AN298" s="61"/>
      <c r="AO298" s="61"/>
    </row>
    <row r="299" spans="6:41" ht="7.2" customHeight="1" x14ac:dyDescent="0.3">
      <c r="F299" s="61"/>
      <c r="G299" s="61"/>
      <c r="H299" s="61"/>
      <c r="I299" s="61"/>
      <c r="J299" s="61"/>
      <c r="K299" s="61"/>
      <c r="L299" s="61"/>
      <c r="M299" s="61"/>
      <c r="N299" s="61"/>
      <c r="O299" s="61"/>
      <c r="P299" s="61"/>
      <c r="Q299" s="61"/>
      <c r="R299" s="61"/>
      <c r="S299" s="61"/>
      <c r="T299" s="61"/>
      <c r="U299" s="61"/>
      <c r="V299" s="61"/>
      <c r="W299" s="61"/>
      <c r="X299" s="61"/>
      <c r="Y299" s="61"/>
      <c r="Z299" s="61"/>
      <c r="AA299" s="61"/>
      <c r="AB299" s="61"/>
      <c r="AC299" s="61"/>
      <c r="AD299" s="61"/>
      <c r="AE299" s="61"/>
      <c r="AF299" s="61"/>
      <c r="AG299" s="61"/>
      <c r="AH299" s="61"/>
      <c r="AI299" s="61"/>
      <c r="AJ299" s="61"/>
      <c r="AK299" s="61"/>
      <c r="AL299" s="61"/>
      <c r="AM299" s="61"/>
      <c r="AN299" s="61"/>
      <c r="AO299" s="61"/>
    </row>
    <row r="300" spans="6:41" ht="7.2" customHeight="1" x14ac:dyDescent="0.3">
      <c r="F300" s="61"/>
      <c r="G300" s="61"/>
      <c r="H300" s="61"/>
      <c r="I300" s="61"/>
      <c r="J300" s="61"/>
      <c r="K300" s="61"/>
      <c r="L300" s="61"/>
      <c r="M300" s="61"/>
      <c r="N300" s="61"/>
      <c r="O300" s="61"/>
      <c r="P300" s="61"/>
      <c r="Q300" s="61"/>
      <c r="R300" s="61"/>
      <c r="S300" s="61"/>
      <c r="T300" s="61"/>
      <c r="U300" s="61"/>
      <c r="V300" s="61"/>
      <c r="W300" s="61"/>
      <c r="X300" s="61"/>
      <c r="Y300" s="61"/>
      <c r="Z300" s="61"/>
      <c r="AA300" s="61"/>
      <c r="AB300" s="61"/>
      <c r="AC300" s="61"/>
      <c r="AD300" s="61"/>
      <c r="AE300" s="61"/>
      <c r="AF300" s="61"/>
      <c r="AG300" s="61"/>
      <c r="AH300" s="61"/>
      <c r="AI300" s="61"/>
      <c r="AJ300" s="61"/>
      <c r="AK300" s="61"/>
      <c r="AL300" s="61"/>
      <c r="AM300" s="61"/>
      <c r="AN300" s="61"/>
      <c r="AO300" s="61"/>
    </row>
    <row r="301" spans="6:41" ht="7.2" customHeight="1" x14ac:dyDescent="0.3">
      <c r="F301" s="61"/>
      <c r="G301" s="61"/>
      <c r="H301" s="61"/>
      <c r="I301" s="61"/>
      <c r="J301" s="61"/>
      <c r="K301" s="61"/>
      <c r="L301" s="61"/>
      <c r="M301" s="61"/>
      <c r="N301" s="61"/>
      <c r="O301" s="61"/>
      <c r="P301" s="61"/>
      <c r="Q301" s="61"/>
      <c r="R301" s="61"/>
      <c r="S301" s="61"/>
      <c r="T301" s="61"/>
      <c r="U301" s="61"/>
      <c r="V301" s="61"/>
      <c r="W301" s="61"/>
      <c r="X301" s="61"/>
      <c r="Y301" s="61"/>
      <c r="Z301" s="61"/>
      <c r="AA301" s="61"/>
      <c r="AB301" s="61"/>
      <c r="AC301" s="61"/>
      <c r="AD301" s="61"/>
      <c r="AE301" s="61"/>
      <c r="AF301" s="61"/>
      <c r="AG301" s="61"/>
      <c r="AH301" s="61"/>
      <c r="AI301" s="61"/>
      <c r="AJ301" s="61"/>
      <c r="AK301" s="61"/>
      <c r="AL301" s="61"/>
      <c r="AM301" s="61"/>
      <c r="AN301" s="61"/>
      <c r="AO301" s="61"/>
    </row>
    <row r="302" spans="6:41" ht="7.2" customHeight="1" x14ac:dyDescent="0.3">
      <c r="F302" s="61"/>
      <c r="G302" s="61"/>
      <c r="H302" s="61"/>
      <c r="I302" s="61"/>
      <c r="J302" s="61"/>
      <c r="K302" s="61"/>
      <c r="L302" s="61"/>
      <c r="M302" s="61"/>
      <c r="N302" s="61"/>
      <c r="O302" s="61"/>
      <c r="P302" s="61"/>
      <c r="Q302" s="61"/>
      <c r="R302" s="61"/>
      <c r="S302" s="61"/>
      <c r="T302" s="61"/>
      <c r="U302" s="61"/>
      <c r="V302" s="61"/>
      <c r="W302" s="61"/>
      <c r="X302" s="61"/>
      <c r="Y302" s="61"/>
      <c r="Z302" s="61"/>
      <c r="AA302" s="61"/>
      <c r="AB302" s="61"/>
      <c r="AC302" s="61"/>
      <c r="AD302" s="61"/>
      <c r="AE302" s="61"/>
      <c r="AF302" s="61"/>
      <c r="AG302" s="61"/>
      <c r="AH302" s="61"/>
      <c r="AI302" s="61"/>
      <c r="AJ302" s="61"/>
      <c r="AK302" s="61"/>
      <c r="AL302" s="61"/>
      <c r="AM302" s="61"/>
      <c r="AN302" s="61"/>
      <c r="AO302" s="61"/>
    </row>
    <row r="303" spans="6:41" ht="7.2" customHeight="1" x14ac:dyDescent="0.3">
      <c r="F303" s="61"/>
      <c r="G303" s="61"/>
      <c r="H303" s="61"/>
      <c r="I303" s="61"/>
      <c r="J303" s="61"/>
      <c r="K303" s="61"/>
      <c r="L303" s="61"/>
      <c r="M303" s="61"/>
      <c r="N303" s="61"/>
      <c r="O303" s="61"/>
      <c r="P303" s="61"/>
      <c r="Q303" s="61"/>
      <c r="R303" s="61"/>
      <c r="S303" s="61"/>
      <c r="T303" s="61"/>
      <c r="U303" s="61"/>
      <c r="V303" s="61"/>
      <c r="W303" s="61"/>
      <c r="X303" s="61"/>
      <c r="Y303" s="61"/>
      <c r="Z303" s="61"/>
      <c r="AA303" s="61"/>
      <c r="AB303" s="61"/>
      <c r="AC303" s="61"/>
      <c r="AD303" s="61"/>
      <c r="AE303" s="61"/>
      <c r="AF303" s="61"/>
      <c r="AG303" s="61"/>
      <c r="AH303" s="61"/>
      <c r="AI303" s="61"/>
      <c r="AJ303" s="61"/>
      <c r="AK303" s="61"/>
      <c r="AL303" s="61"/>
      <c r="AM303" s="61"/>
      <c r="AN303" s="61"/>
      <c r="AO303" s="61"/>
    </row>
    <row r="304" spans="6:41" ht="7.2" customHeight="1" x14ac:dyDescent="0.3">
      <c r="F304" s="61"/>
      <c r="G304" s="61"/>
      <c r="H304" s="61"/>
      <c r="I304" s="61"/>
      <c r="J304" s="61"/>
      <c r="K304" s="61"/>
      <c r="L304" s="61"/>
      <c r="M304" s="61"/>
      <c r="N304" s="61"/>
      <c r="O304" s="61"/>
      <c r="P304" s="61"/>
      <c r="Q304" s="61"/>
      <c r="R304" s="61"/>
      <c r="S304" s="61"/>
      <c r="T304" s="61"/>
      <c r="U304" s="61"/>
      <c r="V304" s="61"/>
      <c r="W304" s="61"/>
      <c r="X304" s="61"/>
      <c r="Y304" s="61"/>
      <c r="Z304" s="61"/>
      <c r="AA304" s="61"/>
      <c r="AB304" s="61"/>
      <c r="AC304" s="61"/>
      <c r="AD304" s="61"/>
      <c r="AE304" s="61"/>
      <c r="AF304" s="61"/>
      <c r="AG304" s="61"/>
      <c r="AH304" s="61"/>
      <c r="AI304" s="61"/>
      <c r="AJ304" s="61"/>
      <c r="AK304" s="61"/>
      <c r="AL304" s="61"/>
      <c r="AM304" s="61"/>
      <c r="AN304" s="61"/>
      <c r="AO304" s="61"/>
    </row>
    <row r="305" spans="6:41" ht="7.2" customHeight="1" x14ac:dyDescent="0.3">
      <c r="F305" s="61"/>
      <c r="G305" s="61"/>
      <c r="H305" s="61"/>
      <c r="I305" s="61"/>
      <c r="J305" s="61"/>
      <c r="K305" s="61"/>
      <c r="L305" s="61"/>
      <c r="M305" s="61"/>
      <c r="N305" s="61"/>
      <c r="O305" s="61"/>
      <c r="P305" s="61"/>
      <c r="Q305" s="61"/>
      <c r="R305" s="61"/>
      <c r="S305" s="61"/>
      <c r="T305" s="61"/>
      <c r="U305" s="61"/>
      <c r="V305" s="61"/>
      <c r="W305" s="61"/>
      <c r="X305" s="61"/>
      <c r="Y305" s="61"/>
      <c r="Z305" s="61"/>
      <c r="AA305" s="61"/>
      <c r="AB305" s="61"/>
      <c r="AC305" s="61"/>
      <c r="AD305" s="61"/>
      <c r="AE305" s="61"/>
      <c r="AF305" s="61"/>
      <c r="AG305" s="61"/>
      <c r="AH305" s="61"/>
      <c r="AI305" s="61"/>
      <c r="AJ305" s="61"/>
      <c r="AK305" s="61"/>
      <c r="AL305" s="61"/>
      <c r="AM305" s="61"/>
      <c r="AN305" s="61"/>
      <c r="AO305" s="61"/>
    </row>
    <row r="306" spans="6:41" ht="7.2" customHeight="1" x14ac:dyDescent="0.3">
      <c r="F306" s="61"/>
      <c r="G306" s="61"/>
      <c r="H306" s="61"/>
      <c r="I306" s="61"/>
      <c r="J306" s="61"/>
      <c r="K306" s="61"/>
      <c r="L306" s="61"/>
      <c r="M306" s="61"/>
      <c r="N306" s="61"/>
      <c r="O306" s="61"/>
      <c r="P306" s="61"/>
      <c r="Q306" s="61"/>
      <c r="R306" s="61"/>
      <c r="S306" s="61"/>
      <c r="T306" s="61"/>
      <c r="U306" s="61"/>
      <c r="V306" s="61"/>
      <c r="W306" s="61"/>
      <c r="X306" s="61"/>
      <c r="Y306" s="61"/>
      <c r="Z306" s="61"/>
      <c r="AA306" s="61"/>
      <c r="AB306" s="61"/>
      <c r="AC306" s="61"/>
      <c r="AD306" s="61"/>
      <c r="AE306" s="61"/>
      <c r="AF306" s="61"/>
      <c r="AG306" s="61"/>
      <c r="AH306" s="61"/>
      <c r="AI306" s="61"/>
      <c r="AJ306" s="61"/>
      <c r="AK306" s="61"/>
      <c r="AL306" s="61"/>
      <c r="AM306" s="61"/>
      <c r="AN306" s="61"/>
      <c r="AO306" s="61"/>
    </row>
    <row r="307" spans="6:41" ht="7.2" customHeight="1" x14ac:dyDescent="0.3">
      <c r="F307" s="61"/>
      <c r="G307" s="61"/>
      <c r="H307" s="61"/>
      <c r="I307" s="61"/>
      <c r="J307" s="61"/>
      <c r="K307" s="61"/>
      <c r="L307" s="61"/>
      <c r="M307" s="61"/>
      <c r="N307" s="61"/>
      <c r="O307" s="61"/>
      <c r="P307" s="61"/>
      <c r="Q307" s="61"/>
      <c r="R307" s="61"/>
      <c r="S307" s="61"/>
      <c r="T307" s="61"/>
      <c r="U307" s="61"/>
      <c r="V307" s="61"/>
      <c r="W307" s="61"/>
      <c r="X307" s="61"/>
      <c r="Y307" s="61"/>
      <c r="Z307" s="61"/>
      <c r="AA307" s="61"/>
      <c r="AB307" s="61"/>
      <c r="AC307" s="61"/>
      <c r="AD307" s="61"/>
      <c r="AE307" s="61"/>
      <c r="AF307" s="61"/>
      <c r="AG307" s="61"/>
      <c r="AH307" s="61"/>
      <c r="AI307" s="61"/>
      <c r="AJ307" s="61"/>
      <c r="AK307" s="61"/>
      <c r="AL307" s="61"/>
      <c r="AM307" s="61"/>
      <c r="AN307" s="61"/>
      <c r="AO307" s="61"/>
    </row>
    <row r="308" spans="6:41" ht="7.2" customHeight="1" x14ac:dyDescent="0.3">
      <c r="F308" s="61"/>
      <c r="G308" s="61"/>
      <c r="H308" s="61"/>
      <c r="I308" s="61"/>
      <c r="J308" s="61"/>
      <c r="K308" s="61"/>
      <c r="L308" s="61"/>
      <c r="M308" s="61"/>
      <c r="N308" s="61"/>
      <c r="O308" s="61"/>
      <c r="P308" s="61"/>
      <c r="Q308" s="61"/>
      <c r="R308" s="61"/>
      <c r="S308" s="61"/>
      <c r="T308" s="61"/>
      <c r="U308" s="61"/>
      <c r="V308" s="61"/>
      <c r="W308" s="61"/>
      <c r="X308" s="61"/>
      <c r="Y308" s="61"/>
      <c r="Z308" s="61"/>
      <c r="AA308" s="61"/>
      <c r="AB308" s="61"/>
      <c r="AC308" s="61"/>
      <c r="AD308" s="61"/>
      <c r="AE308" s="61"/>
      <c r="AF308" s="61"/>
      <c r="AG308" s="61"/>
      <c r="AH308" s="61"/>
      <c r="AI308" s="61"/>
      <c r="AJ308" s="61"/>
      <c r="AK308" s="61"/>
      <c r="AL308" s="61"/>
      <c r="AM308" s="61"/>
      <c r="AN308" s="61"/>
      <c r="AO308" s="61"/>
    </row>
    <row r="309" spans="6:41" ht="7.2" customHeight="1" x14ac:dyDescent="0.3">
      <c r="F309" s="61"/>
      <c r="G309" s="61"/>
      <c r="H309" s="61"/>
      <c r="I309" s="61"/>
      <c r="J309" s="61"/>
      <c r="K309" s="61"/>
      <c r="L309" s="61"/>
      <c r="M309" s="61"/>
      <c r="N309" s="61"/>
      <c r="O309" s="61"/>
      <c r="P309" s="61"/>
      <c r="Q309" s="61"/>
      <c r="R309" s="61"/>
      <c r="S309" s="61"/>
      <c r="T309" s="61"/>
      <c r="U309" s="61"/>
      <c r="V309" s="61"/>
      <c r="W309" s="61"/>
      <c r="X309" s="61"/>
      <c r="Y309" s="61"/>
      <c r="Z309" s="61"/>
      <c r="AA309" s="61"/>
      <c r="AB309" s="61"/>
      <c r="AC309" s="61"/>
      <c r="AD309" s="61"/>
      <c r="AE309" s="61"/>
      <c r="AF309" s="61"/>
      <c r="AG309" s="61"/>
      <c r="AH309" s="61"/>
      <c r="AI309" s="61"/>
      <c r="AJ309" s="61"/>
      <c r="AK309" s="61"/>
      <c r="AL309" s="61"/>
      <c r="AM309" s="61"/>
      <c r="AN309" s="61"/>
      <c r="AO309" s="61"/>
    </row>
    <row r="310" spans="6:41" ht="7.2" customHeight="1" x14ac:dyDescent="0.3">
      <c r="F310" s="61"/>
      <c r="G310" s="61"/>
      <c r="H310" s="61"/>
      <c r="I310" s="61"/>
      <c r="J310" s="61"/>
      <c r="K310" s="61"/>
      <c r="L310" s="61"/>
      <c r="M310" s="61"/>
      <c r="N310" s="61"/>
      <c r="O310" s="61"/>
      <c r="P310" s="61"/>
      <c r="Q310" s="61"/>
      <c r="R310" s="61"/>
      <c r="S310" s="61"/>
      <c r="T310" s="61"/>
      <c r="U310" s="61"/>
      <c r="V310" s="61"/>
      <c r="W310" s="61"/>
      <c r="X310" s="61"/>
      <c r="Y310" s="61"/>
      <c r="Z310" s="61"/>
      <c r="AA310" s="61"/>
      <c r="AB310" s="61"/>
      <c r="AC310" s="61"/>
      <c r="AD310" s="61"/>
      <c r="AE310" s="61"/>
      <c r="AF310" s="61"/>
      <c r="AG310" s="61"/>
      <c r="AH310" s="61"/>
      <c r="AI310" s="61"/>
      <c r="AJ310" s="61"/>
      <c r="AK310" s="61"/>
      <c r="AL310" s="61"/>
      <c r="AM310" s="61"/>
      <c r="AN310" s="61"/>
      <c r="AO310" s="61"/>
    </row>
    <row r="311" spans="6:41" ht="7.2" customHeight="1" x14ac:dyDescent="0.3">
      <c r="F311" s="61"/>
      <c r="G311" s="61"/>
      <c r="H311" s="61"/>
      <c r="I311" s="61"/>
      <c r="J311" s="61"/>
      <c r="K311" s="61"/>
      <c r="L311" s="61"/>
      <c r="M311" s="61"/>
      <c r="N311" s="61"/>
      <c r="O311" s="61"/>
      <c r="P311" s="61"/>
      <c r="Q311" s="61"/>
      <c r="R311" s="61"/>
      <c r="S311" s="61"/>
      <c r="T311" s="61"/>
      <c r="U311" s="61"/>
      <c r="V311" s="61"/>
      <c r="W311" s="61"/>
      <c r="X311" s="61"/>
      <c r="Y311" s="61"/>
      <c r="Z311" s="61"/>
      <c r="AA311" s="61"/>
      <c r="AB311" s="61"/>
      <c r="AC311" s="61"/>
      <c r="AD311" s="61"/>
      <c r="AE311" s="61"/>
      <c r="AF311" s="61"/>
      <c r="AG311" s="61"/>
      <c r="AH311" s="61"/>
      <c r="AI311" s="61"/>
      <c r="AJ311" s="61"/>
      <c r="AK311" s="61"/>
      <c r="AL311" s="61"/>
      <c r="AM311" s="61"/>
      <c r="AN311" s="61"/>
      <c r="AO311" s="61"/>
    </row>
    <row r="312" spans="6:41" ht="7.2" customHeight="1" x14ac:dyDescent="0.3">
      <c r="F312" s="61"/>
      <c r="G312" s="61"/>
      <c r="H312" s="61"/>
      <c r="I312" s="61"/>
      <c r="J312" s="61"/>
      <c r="K312" s="61"/>
      <c r="L312" s="61"/>
      <c r="M312" s="61"/>
      <c r="N312" s="61"/>
      <c r="O312" s="61"/>
      <c r="P312" s="61"/>
      <c r="Q312" s="61"/>
      <c r="R312" s="61"/>
      <c r="S312" s="61"/>
      <c r="T312" s="61"/>
      <c r="U312" s="61"/>
      <c r="V312" s="61"/>
      <c r="W312" s="61"/>
      <c r="X312" s="61"/>
      <c r="Y312" s="61"/>
      <c r="Z312" s="61"/>
      <c r="AA312" s="61"/>
      <c r="AB312" s="61"/>
      <c r="AC312" s="61"/>
      <c r="AD312" s="61"/>
      <c r="AE312" s="61"/>
      <c r="AF312" s="61"/>
      <c r="AG312" s="61"/>
      <c r="AH312" s="61"/>
      <c r="AI312" s="61"/>
      <c r="AJ312" s="61"/>
      <c r="AK312" s="61"/>
      <c r="AL312" s="61"/>
      <c r="AM312" s="61"/>
      <c r="AN312" s="61"/>
      <c r="AO312" s="61"/>
    </row>
    <row r="313" spans="6:41" ht="7.2" customHeight="1" x14ac:dyDescent="0.3">
      <c r="F313" s="61"/>
      <c r="G313" s="61"/>
      <c r="H313" s="61"/>
      <c r="I313" s="61"/>
      <c r="J313" s="61"/>
      <c r="K313" s="61"/>
      <c r="L313" s="61"/>
      <c r="M313" s="61"/>
      <c r="N313" s="61"/>
      <c r="O313" s="61"/>
      <c r="P313" s="61"/>
      <c r="Q313" s="61"/>
      <c r="R313" s="61"/>
      <c r="S313" s="61"/>
      <c r="T313" s="61"/>
      <c r="U313" s="61"/>
      <c r="V313" s="61"/>
      <c r="W313" s="61"/>
      <c r="X313" s="61"/>
      <c r="Y313" s="61"/>
      <c r="Z313" s="61"/>
      <c r="AA313" s="61"/>
      <c r="AB313" s="61"/>
      <c r="AC313" s="61"/>
      <c r="AD313" s="61"/>
      <c r="AE313" s="61"/>
      <c r="AF313" s="61"/>
      <c r="AG313" s="61"/>
      <c r="AH313" s="61"/>
      <c r="AI313" s="61"/>
      <c r="AJ313" s="61"/>
      <c r="AK313" s="61"/>
      <c r="AL313" s="61"/>
      <c r="AM313" s="61"/>
      <c r="AN313" s="61"/>
      <c r="AO313" s="61"/>
    </row>
    <row r="314" spans="6:41" ht="7.2" customHeight="1" x14ac:dyDescent="0.3">
      <c r="F314" s="61"/>
      <c r="G314" s="61"/>
      <c r="H314" s="61"/>
      <c r="I314" s="61"/>
      <c r="J314" s="61"/>
      <c r="K314" s="61"/>
      <c r="L314" s="61"/>
      <c r="M314" s="61"/>
      <c r="N314" s="61"/>
      <c r="O314" s="61"/>
      <c r="P314" s="61"/>
      <c r="Q314" s="61"/>
      <c r="R314" s="61"/>
      <c r="S314" s="61"/>
      <c r="T314" s="61"/>
      <c r="U314" s="61"/>
      <c r="V314" s="61"/>
      <c r="W314" s="61"/>
      <c r="X314" s="61"/>
      <c r="Y314" s="61"/>
      <c r="Z314" s="61"/>
      <c r="AA314" s="61"/>
      <c r="AB314" s="61"/>
      <c r="AC314" s="61"/>
      <c r="AD314" s="61"/>
      <c r="AE314" s="61"/>
      <c r="AF314" s="61"/>
      <c r="AG314" s="61"/>
      <c r="AH314" s="61"/>
      <c r="AI314" s="61"/>
      <c r="AJ314" s="61"/>
      <c r="AK314" s="61"/>
      <c r="AL314" s="61"/>
      <c r="AM314" s="61"/>
      <c r="AN314" s="61"/>
      <c r="AO314" s="61"/>
    </row>
    <row r="315" spans="6:41" ht="7.2" customHeight="1" x14ac:dyDescent="0.3">
      <c r="F315" s="61"/>
      <c r="G315" s="61"/>
      <c r="H315" s="61"/>
      <c r="I315" s="61"/>
      <c r="J315" s="61"/>
      <c r="K315" s="61"/>
      <c r="L315" s="61"/>
      <c r="M315" s="61"/>
      <c r="N315" s="61"/>
      <c r="O315" s="61"/>
      <c r="P315" s="61"/>
      <c r="Q315" s="61"/>
      <c r="R315" s="61"/>
      <c r="S315" s="61"/>
      <c r="T315" s="61"/>
      <c r="U315" s="61"/>
      <c r="V315" s="61"/>
      <c r="W315" s="61"/>
      <c r="X315" s="61"/>
      <c r="Y315" s="61"/>
      <c r="Z315" s="61"/>
      <c r="AA315" s="61"/>
      <c r="AB315" s="61"/>
      <c r="AC315" s="61"/>
      <c r="AD315" s="61"/>
      <c r="AE315" s="61"/>
      <c r="AF315" s="61"/>
      <c r="AG315" s="61"/>
      <c r="AH315" s="61"/>
      <c r="AI315" s="61"/>
      <c r="AJ315" s="61"/>
      <c r="AK315" s="61"/>
      <c r="AL315" s="61"/>
      <c r="AM315" s="61"/>
      <c r="AN315" s="61"/>
      <c r="AO315" s="61"/>
    </row>
    <row r="316" spans="6:41" ht="7.2" customHeight="1" x14ac:dyDescent="0.3">
      <c r="F316" s="61"/>
      <c r="G316" s="61"/>
      <c r="H316" s="61"/>
      <c r="I316" s="61"/>
      <c r="J316" s="61"/>
      <c r="K316" s="61"/>
      <c r="L316" s="61"/>
      <c r="M316" s="61"/>
      <c r="N316" s="61"/>
      <c r="O316" s="61"/>
      <c r="P316" s="61"/>
      <c r="Q316" s="61"/>
      <c r="R316" s="61"/>
      <c r="S316" s="61"/>
      <c r="T316" s="61"/>
      <c r="U316" s="61"/>
      <c r="V316" s="61"/>
      <c r="W316" s="61"/>
      <c r="X316" s="61"/>
      <c r="Y316" s="61"/>
      <c r="Z316" s="61"/>
      <c r="AA316" s="61"/>
      <c r="AB316" s="61"/>
      <c r="AC316" s="61"/>
      <c r="AD316" s="61"/>
      <c r="AE316" s="61"/>
      <c r="AF316" s="61"/>
      <c r="AG316" s="61"/>
      <c r="AH316" s="61"/>
      <c r="AI316" s="61"/>
      <c r="AJ316" s="61"/>
      <c r="AK316" s="61"/>
      <c r="AL316" s="61"/>
      <c r="AM316" s="61"/>
      <c r="AN316" s="61"/>
      <c r="AO316" s="61"/>
    </row>
    <row r="317" spans="6:41" ht="7.2" customHeight="1" x14ac:dyDescent="0.3">
      <c r="F317" s="61"/>
      <c r="G317" s="61"/>
      <c r="H317" s="61"/>
      <c r="I317" s="61"/>
      <c r="J317" s="61"/>
      <c r="K317" s="61"/>
      <c r="L317" s="61"/>
      <c r="M317" s="61"/>
      <c r="N317" s="61"/>
      <c r="O317" s="61"/>
      <c r="P317" s="61"/>
      <c r="Q317" s="61"/>
      <c r="R317" s="61"/>
      <c r="S317" s="61"/>
      <c r="T317" s="61"/>
      <c r="U317" s="61"/>
      <c r="V317" s="61"/>
      <c r="W317" s="61"/>
      <c r="X317" s="61"/>
      <c r="Y317" s="61"/>
      <c r="Z317" s="61"/>
      <c r="AA317" s="61"/>
      <c r="AB317" s="61"/>
      <c r="AC317" s="61"/>
      <c r="AD317" s="61"/>
      <c r="AE317" s="61"/>
      <c r="AF317" s="61"/>
      <c r="AG317" s="61"/>
      <c r="AH317" s="61"/>
      <c r="AI317" s="61"/>
      <c r="AJ317" s="61"/>
      <c r="AK317" s="61"/>
      <c r="AL317" s="61"/>
      <c r="AM317" s="61"/>
      <c r="AN317" s="61"/>
      <c r="AO317" s="61"/>
    </row>
    <row r="318" spans="6:41" ht="7.2" customHeight="1" x14ac:dyDescent="0.3">
      <c r="F318" s="61"/>
      <c r="G318" s="61"/>
      <c r="H318" s="61"/>
      <c r="I318" s="61"/>
      <c r="J318" s="61"/>
      <c r="K318" s="61"/>
      <c r="L318" s="61"/>
      <c r="M318" s="61"/>
      <c r="N318" s="61"/>
      <c r="O318" s="61"/>
      <c r="P318" s="61"/>
      <c r="Q318" s="61"/>
      <c r="R318" s="61"/>
      <c r="S318" s="61"/>
      <c r="T318" s="61"/>
      <c r="U318" s="61"/>
      <c r="V318" s="61"/>
      <c r="W318" s="61"/>
      <c r="X318" s="61"/>
      <c r="Y318" s="61"/>
      <c r="Z318" s="61"/>
      <c r="AA318" s="61"/>
      <c r="AB318" s="61"/>
      <c r="AC318" s="61"/>
      <c r="AD318" s="61"/>
      <c r="AE318" s="61"/>
      <c r="AF318" s="61"/>
      <c r="AG318" s="61"/>
      <c r="AH318" s="61"/>
      <c r="AI318" s="61"/>
      <c r="AJ318" s="61"/>
      <c r="AK318" s="61"/>
      <c r="AL318" s="61"/>
      <c r="AM318" s="61"/>
      <c r="AN318" s="61"/>
      <c r="AO318" s="61"/>
    </row>
    <row r="319" spans="6:41" ht="7.2" customHeight="1" x14ac:dyDescent="0.3">
      <c r="F319" s="61"/>
      <c r="G319" s="61"/>
      <c r="H319" s="61"/>
      <c r="I319" s="61"/>
      <c r="J319" s="61"/>
      <c r="K319" s="61"/>
      <c r="L319" s="61"/>
      <c r="M319" s="61"/>
      <c r="N319" s="61"/>
      <c r="O319" s="61"/>
      <c r="P319" s="61"/>
      <c r="Q319" s="61"/>
      <c r="R319" s="61"/>
      <c r="S319" s="61"/>
      <c r="T319" s="61"/>
      <c r="U319" s="61"/>
      <c r="V319" s="61"/>
      <c r="W319" s="61"/>
      <c r="X319" s="61"/>
      <c r="Y319" s="61"/>
      <c r="Z319" s="61"/>
      <c r="AA319" s="61"/>
      <c r="AB319" s="61"/>
      <c r="AC319" s="61"/>
      <c r="AD319" s="61"/>
      <c r="AE319" s="61"/>
      <c r="AF319" s="61"/>
      <c r="AG319" s="61"/>
      <c r="AH319" s="61"/>
      <c r="AI319" s="61"/>
      <c r="AJ319" s="61"/>
      <c r="AK319" s="61"/>
      <c r="AL319" s="61"/>
      <c r="AM319" s="61"/>
      <c r="AN319" s="61"/>
      <c r="AO319" s="61"/>
    </row>
    <row r="320" spans="6:41" ht="7.2" customHeight="1" x14ac:dyDescent="0.3">
      <c r="F320" s="61"/>
      <c r="G320" s="61"/>
      <c r="H320" s="61"/>
      <c r="I320" s="61"/>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c r="AM320" s="61"/>
      <c r="AN320" s="61"/>
      <c r="AO320" s="61"/>
    </row>
    <row r="321" spans="6:41" ht="7.2" customHeight="1" x14ac:dyDescent="0.3">
      <c r="F321" s="61"/>
      <c r="G321" s="61"/>
      <c r="H321" s="61"/>
      <c r="I321" s="61"/>
      <c r="J321" s="61"/>
      <c r="K321" s="61"/>
      <c r="L321" s="61"/>
      <c r="M321" s="61"/>
      <c r="N321" s="61"/>
      <c r="O321" s="61"/>
      <c r="P321" s="61"/>
      <c r="Q321" s="61"/>
      <c r="R321" s="61"/>
      <c r="S321" s="61"/>
      <c r="T321" s="61"/>
      <c r="U321" s="61"/>
      <c r="V321" s="61"/>
      <c r="W321" s="61"/>
      <c r="X321" s="61"/>
      <c r="Y321" s="61"/>
      <c r="Z321" s="61"/>
      <c r="AA321" s="61"/>
      <c r="AB321" s="61"/>
      <c r="AC321" s="61"/>
      <c r="AD321" s="61"/>
      <c r="AE321" s="61"/>
      <c r="AF321" s="61"/>
      <c r="AG321" s="61"/>
      <c r="AH321" s="61"/>
      <c r="AI321" s="61"/>
      <c r="AJ321" s="61"/>
      <c r="AK321" s="61"/>
      <c r="AL321" s="61"/>
      <c r="AM321" s="61"/>
      <c r="AN321" s="61"/>
      <c r="AO321" s="61"/>
    </row>
    <row r="322" spans="6:41" ht="7.2" customHeight="1" x14ac:dyDescent="0.3">
      <c r="F322" s="61"/>
      <c r="G322" s="61"/>
      <c r="H322" s="61"/>
      <c r="I322" s="61"/>
      <c r="J322" s="61"/>
      <c r="K322" s="61"/>
      <c r="L322" s="61"/>
      <c r="M322" s="61"/>
      <c r="N322" s="61"/>
      <c r="O322" s="61"/>
      <c r="P322" s="61"/>
      <c r="Q322" s="61"/>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row>
    <row r="323" spans="6:41" ht="7.2" customHeight="1" x14ac:dyDescent="0.3">
      <c r="F323" s="61"/>
      <c r="G323" s="61"/>
      <c r="H323" s="61"/>
      <c r="I323" s="61"/>
      <c r="J323" s="61"/>
      <c r="K323" s="61"/>
      <c r="L323" s="61"/>
      <c r="M323" s="61"/>
      <c r="N323" s="61"/>
      <c r="O323" s="61"/>
      <c r="P323" s="61"/>
      <c r="Q323" s="61"/>
      <c r="R323" s="61"/>
      <c r="S323" s="61"/>
      <c r="T323" s="61"/>
      <c r="U323" s="61"/>
      <c r="V323" s="61"/>
      <c r="W323" s="61"/>
      <c r="X323" s="61"/>
      <c r="Y323" s="61"/>
      <c r="Z323" s="61"/>
      <c r="AA323" s="61"/>
      <c r="AB323" s="61"/>
      <c r="AC323" s="61"/>
      <c r="AD323" s="61"/>
      <c r="AE323" s="61"/>
      <c r="AF323" s="61"/>
      <c r="AG323" s="61"/>
      <c r="AH323" s="61"/>
      <c r="AI323" s="61"/>
      <c r="AJ323" s="61"/>
      <c r="AK323" s="61"/>
      <c r="AL323" s="61"/>
      <c r="AM323" s="61"/>
      <c r="AN323" s="61"/>
      <c r="AO323" s="61"/>
    </row>
    <row r="324" spans="6:41" ht="7.2" customHeight="1" x14ac:dyDescent="0.3">
      <c r="F324" s="61"/>
      <c r="G324" s="61"/>
      <c r="H324" s="61"/>
      <c r="I324" s="61"/>
      <c r="J324" s="61"/>
      <c r="K324" s="61"/>
      <c r="L324" s="61"/>
      <c r="M324" s="61"/>
      <c r="N324" s="61"/>
      <c r="O324" s="61"/>
      <c r="P324" s="61"/>
      <c r="Q324" s="61"/>
      <c r="R324" s="61"/>
      <c r="S324" s="61"/>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row>
    <row r="325" spans="6:41" ht="7.2" customHeight="1" x14ac:dyDescent="0.3">
      <c r="F325" s="61"/>
      <c r="G325" s="61"/>
      <c r="H325" s="61"/>
      <c r="I325" s="61"/>
      <c r="J325" s="61"/>
      <c r="K325" s="61"/>
      <c r="L325" s="61"/>
      <c r="M325" s="61"/>
      <c r="N325" s="61"/>
      <c r="O325" s="61"/>
      <c r="P325" s="61"/>
      <c r="Q325" s="61"/>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row>
    <row r="326" spans="6:41" ht="7.2" customHeight="1" x14ac:dyDescent="0.3">
      <c r="F326" s="61"/>
      <c r="G326" s="61"/>
      <c r="H326" s="61"/>
      <c r="I326" s="61"/>
      <c r="J326" s="61"/>
      <c r="K326" s="61"/>
      <c r="L326" s="61"/>
      <c r="M326" s="61"/>
      <c r="N326" s="61"/>
      <c r="O326" s="61"/>
      <c r="P326" s="61"/>
      <c r="Q326" s="61"/>
      <c r="R326" s="61"/>
      <c r="S326" s="61"/>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row>
    <row r="327" spans="6:41" ht="7.2" customHeight="1" x14ac:dyDescent="0.3">
      <c r="F327" s="61"/>
      <c r="G327" s="61"/>
      <c r="H327" s="61"/>
      <c r="I327" s="61"/>
      <c r="J327" s="61"/>
      <c r="K327" s="61"/>
      <c r="L327" s="61"/>
      <c r="M327" s="61"/>
      <c r="N327" s="61"/>
      <c r="O327" s="61"/>
      <c r="P327" s="61"/>
      <c r="Q327" s="61"/>
      <c r="R327" s="61"/>
      <c r="S327" s="61"/>
      <c r="T327" s="61"/>
      <c r="U327" s="61"/>
      <c r="V327" s="61"/>
      <c r="W327" s="61"/>
      <c r="X327" s="61"/>
      <c r="Y327" s="61"/>
      <c r="Z327" s="61"/>
      <c r="AA327" s="61"/>
      <c r="AB327" s="61"/>
      <c r="AC327" s="61"/>
      <c r="AD327" s="61"/>
      <c r="AE327" s="61"/>
      <c r="AF327" s="61"/>
      <c r="AG327" s="61"/>
      <c r="AH327" s="61"/>
      <c r="AI327" s="61"/>
      <c r="AJ327" s="61"/>
      <c r="AK327" s="61"/>
      <c r="AL327" s="61"/>
      <c r="AM327" s="61"/>
      <c r="AN327" s="61"/>
      <c r="AO327" s="61"/>
    </row>
    <row r="328" spans="6:41" ht="7.2" customHeight="1" x14ac:dyDescent="0.3">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row>
    <row r="329" spans="6:41" ht="7.2" customHeight="1" x14ac:dyDescent="0.3">
      <c r="F329" s="61"/>
      <c r="G329" s="61"/>
      <c r="H329" s="61"/>
      <c r="I329" s="61"/>
      <c r="J329" s="61"/>
      <c r="K329" s="61"/>
      <c r="L329" s="61"/>
      <c r="M329" s="61"/>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row>
    <row r="330" spans="6:41" ht="7.2" customHeight="1" x14ac:dyDescent="0.3">
      <c r="F330" s="61"/>
      <c r="G330" s="61"/>
      <c r="H330" s="61"/>
      <c r="I330" s="61"/>
      <c r="J330" s="61"/>
      <c r="K330" s="61"/>
      <c r="L330" s="61"/>
      <c r="M330" s="61"/>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row>
    <row r="331" spans="6:41" ht="7.2" customHeight="1" x14ac:dyDescent="0.3"/>
    <row r="332" spans="6:41" ht="7.2" customHeight="1" x14ac:dyDescent="0.3"/>
    <row r="333" spans="6:41" ht="7.2" customHeight="1" x14ac:dyDescent="0.3"/>
    <row r="334" spans="6:41" ht="7.2" customHeight="1" x14ac:dyDescent="0.3"/>
    <row r="335" spans="6:41" ht="7.2" customHeight="1" x14ac:dyDescent="0.3"/>
    <row r="336" spans="6:41" ht="7.2" customHeight="1" x14ac:dyDescent="0.3"/>
    <row r="337" ht="7.2" customHeight="1" x14ac:dyDescent="0.3"/>
    <row r="338" ht="7.2" customHeight="1" x14ac:dyDescent="0.3"/>
    <row r="339" ht="7.2" customHeight="1" x14ac:dyDescent="0.3"/>
    <row r="340" ht="7.2" customHeight="1" x14ac:dyDescent="0.3"/>
    <row r="341" ht="7.2" customHeight="1" x14ac:dyDescent="0.3"/>
    <row r="342" ht="7.2" customHeight="1" x14ac:dyDescent="0.3"/>
    <row r="343" ht="7.2" customHeight="1" x14ac:dyDescent="0.3"/>
    <row r="344" ht="7.2" customHeight="1" x14ac:dyDescent="0.3"/>
    <row r="345" ht="7.2" customHeight="1" x14ac:dyDescent="0.3"/>
    <row r="346" ht="7.2" customHeight="1" x14ac:dyDescent="0.3"/>
    <row r="347" ht="7.2" customHeight="1" x14ac:dyDescent="0.3"/>
    <row r="348" ht="7.2" customHeight="1" x14ac:dyDescent="0.3"/>
    <row r="349" ht="7.2" customHeight="1" x14ac:dyDescent="0.3"/>
    <row r="350" ht="7.2" customHeight="1" x14ac:dyDescent="0.3"/>
    <row r="351" ht="7.2" customHeight="1" x14ac:dyDescent="0.3"/>
    <row r="352" ht="7.2" customHeight="1" x14ac:dyDescent="0.3"/>
    <row r="353" ht="7.2" customHeight="1" x14ac:dyDescent="0.3"/>
    <row r="354" ht="7.2" customHeight="1" x14ac:dyDescent="0.3"/>
    <row r="355" ht="7.2" customHeight="1" x14ac:dyDescent="0.3"/>
    <row r="356" ht="7.2" customHeight="1" x14ac:dyDescent="0.3"/>
    <row r="357" ht="7.2" customHeight="1" x14ac:dyDescent="0.3"/>
    <row r="358" ht="7.2" customHeight="1" x14ac:dyDescent="0.3"/>
    <row r="359" ht="7.2" customHeight="1" x14ac:dyDescent="0.3"/>
    <row r="360" ht="7.2" customHeight="1" x14ac:dyDescent="0.3"/>
    <row r="361" ht="7.2" customHeight="1" x14ac:dyDescent="0.3"/>
    <row r="362" ht="7.2" customHeight="1" x14ac:dyDescent="0.3"/>
    <row r="363" ht="7.2" customHeight="1" x14ac:dyDescent="0.3"/>
    <row r="364" ht="7.2" customHeight="1" x14ac:dyDescent="0.3"/>
    <row r="365" ht="7.2" customHeight="1" x14ac:dyDescent="0.3"/>
    <row r="366" ht="7.2" customHeight="1" x14ac:dyDescent="0.3"/>
    <row r="367" ht="7.2" customHeight="1" x14ac:dyDescent="0.3"/>
    <row r="368" ht="7.2" customHeight="1" x14ac:dyDescent="0.3"/>
    <row r="369" ht="7.2" customHeight="1" x14ac:dyDescent="0.3"/>
    <row r="370" ht="7.2" customHeight="1" x14ac:dyDescent="0.3"/>
    <row r="371" ht="7.2" customHeight="1" x14ac:dyDescent="0.3"/>
    <row r="372" ht="7.2" customHeight="1" x14ac:dyDescent="0.3"/>
    <row r="373" ht="7.2" customHeight="1" x14ac:dyDescent="0.3"/>
    <row r="374" ht="7.2" customHeight="1" x14ac:dyDescent="0.3"/>
    <row r="375" ht="7.2" customHeight="1" x14ac:dyDescent="0.3"/>
    <row r="376" ht="7.2" customHeight="1" x14ac:dyDescent="0.3"/>
    <row r="377" ht="7.2" customHeight="1" x14ac:dyDescent="0.3"/>
    <row r="378" ht="7.2" customHeight="1" x14ac:dyDescent="0.3"/>
    <row r="379" ht="7.2" customHeight="1" x14ac:dyDescent="0.3"/>
    <row r="380" ht="7.2" customHeight="1" x14ac:dyDescent="0.3"/>
    <row r="381" ht="7.2" customHeight="1" x14ac:dyDescent="0.3"/>
    <row r="382" ht="7.2" customHeight="1" x14ac:dyDescent="0.3"/>
    <row r="383" ht="7.2" customHeight="1" x14ac:dyDescent="0.3"/>
    <row r="384" ht="7.2" customHeight="1" x14ac:dyDescent="0.3"/>
    <row r="385" ht="7.2" customHeight="1" x14ac:dyDescent="0.3"/>
    <row r="386" ht="7.2" customHeight="1" x14ac:dyDescent="0.3"/>
    <row r="387" ht="7.2" customHeight="1" x14ac:dyDescent="0.3"/>
    <row r="388" ht="7.2" customHeight="1" x14ac:dyDescent="0.3"/>
    <row r="389" ht="7.2" customHeight="1" x14ac:dyDescent="0.3"/>
    <row r="390" ht="7.2" customHeight="1" x14ac:dyDescent="0.3"/>
    <row r="391" ht="7.2" customHeight="1" x14ac:dyDescent="0.3"/>
    <row r="392" ht="7.2" customHeight="1" x14ac:dyDescent="0.3"/>
    <row r="393" ht="7.2" customHeight="1" x14ac:dyDescent="0.3"/>
    <row r="394" ht="7.2" customHeight="1" x14ac:dyDescent="0.3"/>
    <row r="395" ht="7.2" customHeight="1" x14ac:dyDescent="0.3"/>
    <row r="396" ht="7.2" customHeight="1" x14ac:dyDescent="0.3"/>
    <row r="397" ht="7.2" customHeight="1" x14ac:dyDescent="0.3"/>
    <row r="398" ht="7.2" customHeight="1" x14ac:dyDescent="0.3"/>
    <row r="399" ht="7.2" customHeight="1" x14ac:dyDescent="0.3"/>
    <row r="400" ht="7.2" customHeight="1" x14ac:dyDescent="0.3"/>
    <row r="401" ht="7.2" customHeight="1" x14ac:dyDescent="0.3"/>
    <row r="402" ht="7.2" customHeight="1" x14ac:dyDescent="0.3"/>
    <row r="403" ht="7.2" customHeight="1" x14ac:dyDescent="0.3"/>
    <row r="404" ht="7.2" customHeight="1" x14ac:dyDescent="0.3"/>
    <row r="405" ht="7.2" customHeight="1" x14ac:dyDescent="0.3"/>
    <row r="406" ht="7.2" customHeight="1" x14ac:dyDescent="0.3"/>
    <row r="407" ht="7.2" customHeight="1" x14ac:dyDescent="0.3"/>
    <row r="408" ht="7.2" customHeight="1" x14ac:dyDescent="0.3"/>
    <row r="409" ht="7.2" customHeight="1" x14ac:dyDescent="0.3"/>
    <row r="410" ht="7.2" customHeight="1" x14ac:dyDescent="0.3"/>
    <row r="411" ht="7.2" customHeight="1" x14ac:dyDescent="0.3"/>
    <row r="412" ht="7.2" customHeight="1" x14ac:dyDescent="0.3"/>
    <row r="413" ht="7.2" customHeight="1" x14ac:dyDescent="0.3"/>
    <row r="414" ht="7.2" customHeight="1" x14ac:dyDescent="0.3"/>
    <row r="415" ht="7.2" customHeight="1" x14ac:dyDescent="0.3"/>
    <row r="416" ht="7.2" customHeight="1" x14ac:dyDescent="0.3"/>
    <row r="417" ht="7.2" customHeight="1" x14ac:dyDescent="0.3"/>
    <row r="418" ht="7.2" customHeight="1" x14ac:dyDescent="0.3"/>
    <row r="419" ht="7.2" customHeight="1" x14ac:dyDescent="0.3"/>
    <row r="420" ht="7.2" customHeight="1" x14ac:dyDescent="0.3"/>
    <row r="421" ht="7.2" customHeight="1" x14ac:dyDescent="0.3"/>
    <row r="422" ht="7.2" customHeight="1" x14ac:dyDescent="0.3"/>
    <row r="423" ht="7.2" customHeight="1" x14ac:dyDescent="0.3"/>
    <row r="424" ht="7.2" customHeight="1" x14ac:dyDescent="0.3"/>
    <row r="425" ht="7.2" customHeight="1" x14ac:dyDescent="0.3"/>
    <row r="426" ht="7.2" customHeight="1" x14ac:dyDescent="0.3"/>
    <row r="427" ht="7.2" customHeight="1" x14ac:dyDescent="0.3"/>
    <row r="428" ht="7.2" customHeight="1" x14ac:dyDescent="0.3"/>
    <row r="429" ht="7.2" customHeight="1" x14ac:dyDescent="0.3"/>
    <row r="430" ht="7.2" customHeight="1" x14ac:dyDescent="0.3"/>
    <row r="431" ht="7.2" customHeight="1" x14ac:dyDescent="0.3"/>
    <row r="432" ht="7.2" customHeight="1" x14ac:dyDescent="0.3"/>
    <row r="433" ht="7.2" customHeight="1" x14ac:dyDescent="0.3"/>
    <row r="434" ht="7.2" customHeight="1" x14ac:dyDescent="0.3"/>
    <row r="435" ht="7.2" customHeight="1" x14ac:dyDescent="0.3"/>
    <row r="436" ht="7.2" customHeight="1" x14ac:dyDescent="0.3"/>
    <row r="437" ht="7.2" customHeight="1" x14ac:dyDescent="0.3"/>
    <row r="438" ht="7.2" customHeight="1" x14ac:dyDescent="0.3"/>
    <row r="439" ht="7.2" customHeight="1" x14ac:dyDescent="0.3"/>
    <row r="440" ht="7.2" customHeight="1" x14ac:dyDescent="0.3"/>
    <row r="441" ht="7.2" customHeight="1" x14ac:dyDescent="0.3"/>
    <row r="442" ht="7.2" customHeight="1" x14ac:dyDescent="0.3"/>
    <row r="443" ht="7.2" customHeight="1" x14ac:dyDescent="0.3"/>
    <row r="444" ht="7.2" customHeight="1" x14ac:dyDescent="0.3"/>
    <row r="445" ht="7.2" customHeight="1" x14ac:dyDescent="0.3"/>
    <row r="446" ht="7.2" customHeight="1" x14ac:dyDescent="0.3"/>
    <row r="447" ht="7.2" customHeight="1" x14ac:dyDescent="0.3"/>
    <row r="448" ht="7.2" customHeight="1" x14ac:dyDescent="0.3"/>
    <row r="449" ht="7.2" customHeight="1" x14ac:dyDescent="0.3"/>
    <row r="450" ht="7.2" customHeight="1" x14ac:dyDescent="0.3"/>
    <row r="451" ht="7.2" customHeight="1" x14ac:dyDescent="0.3"/>
    <row r="452" ht="7.2" customHeight="1" x14ac:dyDescent="0.3"/>
    <row r="453" ht="7.2" customHeight="1" x14ac:dyDescent="0.3"/>
    <row r="454" ht="7.2" customHeight="1" x14ac:dyDescent="0.3"/>
    <row r="455" ht="7.2" customHeight="1" x14ac:dyDescent="0.3"/>
    <row r="456" ht="7.2" customHeight="1" x14ac:dyDescent="0.3"/>
    <row r="457" ht="7.2" customHeight="1" x14ac:dyDescent="0.3"/>
    <row r="458" ht="7.2" customHeight="1" x14ac:dyDescent="0.3"/>
    <row r="459" ht="7.2" customHeight="1" x14ac:dyDescent="0.3"/>
    <row r="460" ht="7.2" customHeight="1" x14ac:dyDescent="0.3"/>
    <row r="461" ht="7.2" customHeight="1" x14ac:dyDescent="0.3"/>
    <row r="462" ht="7.2" customHeight="1" x14ac:dyDescent="0.3"/>
    <row r="463" ht="7.2" customHeight="1" x14ac:dyDescent="0.3"/>
    <row r="464" ht="7.2" customHeight="1" x14ac:dyDescent="0.3"/>
    <row r="465" ht="7.2" customHeight="1" x14ac:dyDescent="0.3"/>
    <row r="466" ht="7.2" customHeight="1" x14ac:dyDescent="0.3"/>
    <row r="467" ht="7.2" customHeight="1" x14ac:dyDescent="0.3"/>
    <row r="468" ht="7.2" customHeight="1" x14ac:dyDescent="0.3"/>
    <row r="469" ht="7.2" customHeight="1" x14ac:dyDescent="0.3"/>
    <row r="470" ht="7.2" customHeight="1" x14ac:dyDescent="0.3"/>
    <row r="471" ht="7.2" customHeight="1" x14ac:dyDescent="0.3"/>
    <row r="472" ht="7.2" customHeight="1" x14ac:dyDescent="0.3"/>
    <row r="473" ht="7.2" customHeight="1" x14ac:dyDescent="0.3"/>
    <row r="474" ht="7.2" customHeight="1" x14ac:dyDescent="0.3"/>
    <row r="475" ht="7.2" customHeight="1" x14ac:dyDescent="0.3"/>
    <row r="476" ht="7.2" customHeight="1" x14ac:dyDescent="0.3"/>
    <row r="477" ht="7.2" customHeight="1" x14ac:dyDescent="0.3"/>
    <row r="478" ht="7.2" customHeight="1" x14ac:dyDescent="0.3"/>
    <row r="479" ht="7.2" customHeight="1" x14ac:dyDescent="0.3"/>
    <row r="480" ht="7.2" customHeight="1" x14ac:dyDescent="0.3"/>
    <row r="481" ht="7.2" customHeight="1" x14ac:dyDescent="0.3"/>
    <row r="482" ht="7.2" customHeight="1" x14ac:dyDescent="0.3"/>
    <row r="483" ht="7.2" customHeight="1" x14ac:dyDescent="0.3"/>
    <row r="484" ht="7.2" customHeight="1" x14ac:dyDescent="0.3"/>
    <row r="485" ht="7.2" customHeight="1" x14ac:dyDescent="0.3"/>
    <row r="486" ht="7.2" customHeight="1" x14ac:dyDescent="0.3"/>
    <row r="487" ht="7.2" customHeight="1" x14ac:dyDescent="0.3"/>
    <row r="488" ht="7.2" customHeight="1" x14ac:dyDescent="0.3"/>
    <row r="489" ht="7.2" customHeight="1" x14ac:dyDescent="0.3"/>
    <row r="490" ht="7.2" customHeight="1" x14ac:dyDescent="0.3"/>
    <row r="491" ht="7.2" customHeight="1" x14ac:dyDescent="0.3"/>
    <row r="492" ht="7.2" customHeight="1" x14ac:dyDescent="0.3"/>
    <row r="493" ht="7.2" customHeight="1" x14ac:dyDescent="0.3"/>
    <row r="494" ht="7.2" customHeight="1" x14ac:dyDescent="0.3"/>
    <row r="495" ht="7.2" customHeight="1" x14ac:dyDescent="0.3"/>
    <row r="496" ht="7.2" customHeight="1" x14ac:dyDescent="0.3"/>
    <row r="497" ht="7.2" customHeight="1" x14ac:dyDescent="0.3"/>
    <row r="498" ht="7.2" customHeight="1" x14ac:dyDescent="0.3"/>
    <row r="499" ht="7.2" customHeight="1" x14ac:dyDescent="0.3"/>
    <row r="500" ht="7.2" customHeight="1" x14ac:dyDescent="0.3"/>
    <row r="501" ht="7.2" customHeight="1" x14ac:dyDescent="0.3"/>
    <row r="502" ht="7.2" customHeight="1" x14ac:dyDescent="0.3"/>
    <row r="503" ht="7.2" customHeight="1" x14ac:dyDescent="0.3"/>
    <row r="504" ht="7.2" customHeight="1" x14ac:dyDescent="0.3"/>
    <row r="505" ht="7.2" customHeight="1" x14ac:dyDescent="0.3"/>
    <row r="506" ht="7.2" customHeight="1" x14ac:dyDescent="0.3"/>
    <row r="507" ht="7.2" customHeight="1" x14ac:dyDescent="0.3"/>
    <row r="508" ht="7.2" customHeight="1" x14ac:dyDescent="0.3"/>
    <row r="509" ht="7.2" customHeight="1" x14ac:dyDescent="0.3"/>
    <row r="510" ht="7.2" customHeight="1" x14ac:dyDescent="0.3"/>
    <row r="511" ht="7.2" customHeight="1" x14ac:dyDescent="0.3"/>
    <row r="512" ht="7.2" customHeight="1" x14ac:dyDescent="0.3"/>
    <row r="513" ht="7.2" customHeight="1" x14ac:dyDescent="0.3"/>
    <row r="514" ht="7.2" customHeight="1" x14ac:dyDescent="0.3"/>
    <row r="515" ht="7.2" customHeight="1" x14ac:dyDescent="0.3"/>
    <row r="516" ht="7.2" customHeight="1" x14ac:dyDescent="0.3"/>
    <row r="517" ht="7.2" customHeight="1" x14ac:dyDescent="0.3"/>
    <row r="518" ht="7.2" customHeight="1" x14ac:dyDescent="0.3"/>
    <row r="519" ht="7.2" customHeight="1" x14ac:dyDescent="0.3"/>
    <row r="520" ht="7.2" customHeight="1" x14ac:dyDescent="0.3"/>
    <row r="521" ht="7.2" customHeight="1" x14ac:dyDescent="0.3"/>
    <row r="522" ht="7.2" customHeight="1" x14ac:dyDescent="0.3"/>
    <row r="523" ht="7.2" customHeight="1" x14ac:dyDescent="0.3"/>
    <row r="524" ht="7.2" customHeight="1" x14ac:dyDescent="0.3"/>
    <row r="525" ht="7.2" customHeight="1" x14ac:dyDescent="0.3"/>
    <row r="526" ht="7.2" customHeight="1" x14ac:dyDescent="0.3"/>
    <row r="527" ht="7.2" customHeight="1" x14ac:dyDescent="0.3"/>
    <row r="528" ht="7.2" customHeight="1" x14ac:dyDescent="0.3"/>
    <row r="529" ht="7.2" customHeight="1" x14ac:dyDescent="0.3"/>
    <row r="530" ht="7.2" customHeight="1" x14ac:dyDescent="0.3"/>
    <row r="531" ht="7.2" customHeight="1" x14ac:dyDescent="0.3"/>
    <row r="532" ht="7.2" customHeight="1" x14ac:dyDescent="0.3"/>
    <row r="533" ht="7.2" customHeight="1" x14ac:dyDescent="0.3"/>
    <row r="534" ht="7.2" customHeight="1" x14ac:dyDescent="0.3"/>
    <row r="535" ht="7.2" customHeight="1" x14ac:dyDescent="0.3"/>
    <row r="536" ht="7.2" customHeight="1" x14ac:dyDescent="0.3"/>
    <row r="537" ht="7.2" customHeight="1" x14ac:dyDescent="0.3"/>
    <row r="538" ht="7.2" customHeight="1" x14ac:dyDescent="0.3"/>
    <row r="539" ht="7.2" customHeight="1" x14ac:dyDescent="0.3"/>
    <row r="540" ht="7.2" customHeight="1" x14ac:dyDescent="0.3"/>
    <row r="541" ht="7.2" customHeight="1" x14ac:dyDescent="0.3"/>
    <row r="542" ht="7.2" customHeight="1" x14ac:dyDescent="0.3"/>
    <row r="543" ht="7.2" customHeight="1" x14ac:dyDescent="0.3"/>
    <row r="544" ht="7.2" customHeight="1" x14ac:dyDescent="0.3"/>
    <row r="545" ht="7.2" customHeight="1" x14ac:dyDescent="0.3"/>
    <row r="546" ht="7.2" customHeight="1" x14ac:dyDescent="0.3"/>
    <row r="547" ht="7.2" customHeight="1" x14ac:dyDescent="0.3"/>
    <row r="548" ht="7.2" customHeight="1" x14ac:dyDescent="0.3"/>
    <row r="549" ht="7.2" customHeight="1" x14ac:dyDescent="0.3"/>
    <row r="550" ht="7.2" customHeight="1" x14ac:dyDescent="0.3"/>
    <row r="551" ht="7.2" customHeight="1" x14ac:dyDescent="0.3"/>
    <row r="552" ht="7.2" customHeight="1" x14ac:dyDescent="0.3"/>
    <row r="553" ht="7.2" customHeight="1" x14ac:dyDescent="0.3"/>
    <row r="554" ht="7.2" customHeight="1" x14ac:dyDescent="0.3"/>
    <row r="555" ht="7.2" customHeight="1" x14ac:dyDescent="0.3"/>
    <row r="556" ht="7.2" customHeight="1" x14ac:dyDescent="0.3"/>
    <row r="557" ht="7.2" customHeight="1" x14ac:dyDescent="0.3"/>
    <row r="558" ht="7.2" customHeight="1" x14ac:dyDescent="0.3"/>
    <row r="559" ht="7.2" customHeight="1" x14ac:dyDescent="0.3"/>
    <row r="560" ht="7.2" customHeight="1" x14ac:dyDescent="0.3"/>
    <row r="561" ht="7.2" customHeight="1" x14ac:dyDescent="0.3"/>
    <row r="562" ht="7.2" customHeight="1" x14ac:dyDescent="0.3"/>
    <row r="563" ht="7.2" customHeight="1" x14ac:dyDescent="0.3"/>
    <row r="564" ht="7.2" customHeight="1" x14ac:dyDescent="0.3"/>
    <row r="565" ht="7.2" customHeight="1" x14ac:dyDescent="0.3"/>
    <row r="566" ht="7.2" customHeight="1" x14ac:dyDescent="0.3"/>
    <row r="567" ht="7.2" customHeight="1" x14ac:dyDescent="0.3"/>
    <row r="568" ht="7.2" customHeight="1" x14ac:dyDescent="0.3"/>
    <row r="569" ht="7.2" customHeight="1" x14ac:dyDescent="0.3"/>
    <row r="570" ht="7.2" customHeight="1" x14ac:dyDescent="0.3"/>
    <row r="571" ht="7.2" customHeight="1" x14ac:dyDescent="0.3"/>
    <row r="572" ht="7.2" customHeight="1" x14ac:dyDescent="0.3"/>
    <row r="573" ht="7.2" customHeight="1" x14ac:dyDescent="0.3"/>
    <row r="574" ht="7.2" customHeight="1" x14ac:dyDescent="0.3"/>
    <row r="575" ht="7.2" customHeight="1" x14ac:dyDescent="0.3"/>
    <row r="576" ht="7.2" customHeight="1" x14ac:dyDescent="0.3"/>
    <row r="577" ht="7.2" customHeight="1" x14ac:dyDescent="0.3"/>
    <row r="578" ht="7.2" customHeight="1" x14ac:dyDescent="0.3"/>
    <row r="579" ht="7.2" customHeight="1" x14ac:dyDescent="0.3"/>
    <row r="580" ht="7.2" customHeight="1" x14ac:dyDescent="0.3"/>
    <row r="581" ht="7.2" customHeight="1" x14ac:dyDescent="0.3"/>
    <row r="582" ht="7.2" customHeight="1" x14ac:dyDescent="0.3"/>
    <row r="583" ht="7.2" customHeight="1" x14ac:dyDescent="0.3"/>
    <row r="584" ht="7.2" customHeight="1" x14ac:dyDescent="0.3"/>
    <row r="585" ht="7.2" customHeight="1" x14ac:dyDescent="0.3"/>
    <row r="586" ht="7.2" customHeight="1" x14ac:dyDescent="0.3"/>
    <row r="587" ht="7.2" customHeight="1" x14ac:dyDescent="0.3"/>
    <row r="588" ht="7.2" customHeight="1" x14ac:dyDescent="0.3"/>
    <row r="589" ht="7.2" customHeight="1" x14ac:dyDescent="0.3"/>
    <row r="590" ht="7.2" customHeight="1" x14ac:dyDescent="0.3"/>
    <row r="591" ht="7.2" customHeight="1" x14ac:dyDescent="0.3"/>
    <row r="592" ht="7.2" customHeight="1" x14ac:dyDescent="0.3"/>
    <row r="593" ht="7.2" customHeight="1" x14ac:dyDescent="0.3"/>
    <row r="594" ht="7.2" customHeight="1" x14ac:dyDescent="0.3"/>
    <row r="595" ht="7.2" customHeight="1" x14ac:dyDescent="0.3"/>
    <row r="596" ht="7.2" customHeight="1" x14ac:dyDescent="0.3"/>
    <row r="597" ht="7.2" customHeight="1" x14ac:dyDescent="0.3"/>
    <row r="598" ht="7.2" customHeight="1" x14ac:dyDescent="0.3"/>
    <row r="599" ht="7.2" customHeight="1" x14ac:dyDescent="0.3"/>
    <row r="600" ht="7.2" customHeight="1" x14ac:dyDescent="0.3"/>
    <row r="601" ht="7.2" customHeight="1" x14ac:dyDescent="0.3"/>
    <row r="602" ht="7.2" customHeight="1" x14ac:dyDescent="0.3"/>
    <row r="603" ht="7.2" customHeight="1" x14ac:dyDescent="0.3"/>
    <row r="604" ht="7.2" customHeight="1" x14ac:dyDescent="0.3"/>
    <row r="605" ht="7.2" customHeight="1" x14ac:dyDescent="0.3"/>
    <row r="606" ht="7.2" customHeight="1" x14ac:dyDescent="0.3"/>
    <row r="607" ht="7.2" customHeight="1" x14ac:dyDescent="0.3"/>
    <row r="608" ht="7.2" customHeight="1" x14ac:dyDescent="0.3"/>
    <row r="609" ht="7.2" customHeight="1" x14ac:dyDescent="0.3"/>
    <row r="610" ht="7.2" customHeight="1" x14ac:dyDescent="0.3"/>
    <row r="611" ht="7.2" customHeight="1" x14ac:dyDescent="0.3"/>
    <row r="612" ht="7.2" customHeight="1" x14ac:dyDescent="0.3"/>
    <row r="613" ht="7.2" customHeight="1" x14ac:dyDescent="0.3"/>
    <row r="614" ht="7.2" customHeight="1" x14ac:dyDescent="0.3"/>
    <row r="615" ht="7.2" customHeight="1" x14ac:dyDescent="0.3"/>
    <row r="616" ht="7.2" customHeight="1" x14ac:dyDescent="0.3"/>
    <row r="617" ht="7.2" customHeight="1" x14ac:dyDescent="0.3"/>
    <row r="618" ht="7.2" customHeight="1" x14ac:dyDescent="0.3"/>
    <row r="619" ht="7.2" customHeight="1" x14ac:dyDescent="0.3"/>
    <row r="620" ht="7.2" customHeight="1" x14ac:dyDescent="0.3"/>
    <row r="621" ht="7.2" customHeight="1" x14ac:dyDescent="0.3"/>
    <row r="622" ht="7.2" customHeight="1" x14ac:dyDescent="0.3"/>
    <row r="623" ht="7.2" customHeight="1" x14ac:dyDescent="0.3"/>
    <row r="624" ht="7.2" customHeight="1" x14ac:dyDescent="0.3"/>
    <row r="625" ht="7.2" customHeight="1" x14ac:dyDescent="0.3"/>
    <row r="626" ht="7.2" customHeight="1" x14ac:dyDescent="0.3"/>
    <row r="627" ht="7.2" customHeight="1" x14ac:dyDescent="0.3"/>
    <row r="628" ht="7.2" customHeight="1" x14ac:dyDescent="0.3"/>
    <row r="629" ht="7.2" customHeight="1" x14ac:dyDescent="0.3"/>
    <row r="630" ht="7.2" customHeight="1" x14ac:dyDescent="0.3"/>
    <row r="631" ht="7.2" customHeight="1" x14ac:dyDescent="0.3"/>
    <row r="632" ht="7.2" customHeight="1" x14ac:dyDescent="0.3"/>
    <row r="633" ht="7.2" customHeight="1" x14ac:dyDescent="0.3"/>
    <row r="634" ht="7.2" customHeight="1" x14ac:dyDescent="0.3"/>
    <row r="635" ht="7.2" customHeight="1" x14ac:dyDescent="0.3"/>
    <row r="636" ht="7.2" customHeight="1" x14ac:dyDescent="0.3"/>
    <row r="637" ht="7.2" customHeight="1" x14ac:dyDescent="0.3"/>
    <row r="638" ht="7.2" customHeight="1" x14ac:dyDescent="0.3"/>
    <row r="639" ht="7.2" customHeight="1" x14ac:dyDescent="0.3"/>
    <row r="640" ht="7.2" customHeight="1" x14ac:dyDescent="0.3"/>
    <row r="641" ht="7.2" customHeight="1" x14ac:dyDescent="0.3"/>
    <row r="642" ht="7.2" customHeight="1" x14ac:dyDescent="0.3"/>
    <row r="643" ht="7.2" customHeight="1" x14ac:dyDescent="0.3"/>
    <row r="644" ht="7.2" customHeight="1" x14ac:dyDescent="0.3"/>
  </sheetData>
  <sheetProtection algorithmName="SHA-512" hashValue="ag9hTxA+Mt+9pAq0+JS57pyskWL3OdHVL+QewhFVVC3oDJ0pNcYf/cZPcPfAWjAmorbSrzl54GlfUzI4mNjwnw==" saltValue="KiVITnC1scjDpA+2ImjAsQ==" spinCount="100000" sheet="1" formatCells="0" formatRows="0" selectLockedCells="1"/>
  <mergeCells count="171">
    <mergeCell ref="BH7:BJ8"/>
    <mergeCell ref="BB7:BG8"/>
    <mergeCell ref="D86:J86"/>
    <mergeCell ref="X86:AK86"/>
    <mergeCell ref="J3:L4"/>
    <mergeCell ref="O107:Z107"/>
    <mergeCell ref="AB107:AL107"/>
    <mergeCell ref="D88:W88"/>
    <mergeCell ref="Z88:AG88"/>
    <mergeCell ref="AK88:AS88"/>
    <mergeCell ref="Z83:AA84"/>
    <mergeCell ref="AB83:AD84"/>
    <mergeCell ref="AE83:AE84"/>
    <mergeCell ref="J83:R84"/>
    <mergeCell ref="S83:Y84"/>
    <mergeCell ref="AN104:AW106"/>
    <mergeCell ref="E105:M106"/>
    <mergeCell ref="O105:Z106"/>
    <mergeCell ref="AB105:AL106"/>
    <mergeCell ref="E107:M107"/>
    <mergeCell ref="AN98:AW100"/>
    <mergeCell ref="F68:AX68"/>
    <mergeCell ref="AL73:AW74"/>
    <mergeCell ref="AX73:AX74"/>
    <mergeCell ref="F75:Q76"/>
    <mergeCell ref="R75:R76"/>
    <mergeCell ref="V73:AG74"/>
    <mergeCell ref="AH73:AH74"/>
    <mergeCell ref="V75:AG76"/>
    <mergeCell ref="AH75:AH76"/>
    <mergeCell ref="AB117:AL118"/>
    <mergeCell ref="E119:M119"/>
    <mergeCell ref="O119:Z119"/>
    <mergeCell ref="AB119:AL119"/>
    <mergeCell ref="AN119:AW120"/>
    <mergeCell ref="AB113:AL113"/>
    <mergeCell ref="AN113:AW114"/>
    <mergeCell ref="AN116:AW118"/>
    <mergeCell ref="E117:M118"/>
    <mergeCell ref="O117:Z118"/>
    <mergeCell ref="V36:AG37"/>
    <mergeCell ref="AN101:AW102"/>
    <mergeCell ref="AN107:AW108"/>
    <mergeCell ref="AN110:AW112"/>
    <mergeCell ref="E111:M112"/>
    <mergeCell ref="O111:Z112"/>
    <mergeCell ref="AB111:AL112"/>
    <mergeCell ref="E113:M113"/>
    <mergeCell ref="O113:Z113"/>
    <mergeCell ref="E99:M100"/>
    <mergeCell ref="O99:Z100"/>
    <mergeCell ref="AB99:AL100"/>
    <mergeCell ref="E101:M101"/>
    <mergeCell ref="O101:Z101"/>
    <mergeCell ref="D49:E51"/>
    <mergeCell ref="V42:AG43"/>
    <mergeCell ref="AH42:AH43"/>
    <mergeCell ref="V44:AH47"/>
    <mergeCell ref="AB101:AL101"/>
    <mergeCell ref="L77:AX79"/>
    <mergeCell ref="AL75:AW76"/>
    <mergeCell ref="AX75:AX76"/>
    <mergeCell ref="F63:AX65"/>
    <mergeCell ref="F70:AX72"/>
    <mergeCell ref="F49:AX51"/>
    <mergeCell ref="AL38:AU39"/>
    <mergeCell ref="AV38:AX39"/>
    <mergeCell ref="M58:Q61"/>
    <mergeCell ref="AJ58:AR61"/>
    <mergeCell ref="AB58:AF61"/>
    <mergeCell ref="AS58:AX61"/>
    <mergeCell ref="F52:K53"/>
    <mergeCell ref="L52:AX53"/>
    <mergeCell ref="R38:R39"/>
    <mergeCell ref="F40:Q41"/>
    <mergeCell ref="C8:AY8"/>
    <mergeCell ref="AK14:AW15"/>
    <mergeCell ref="M3:M4"/>
    <mergeCell ref="F77:K79"/>
    <mergeCell ref="D6:AX6"/>
    <mergeCell ref="D24:H24"/>
    <mergeCell ref="AJ28:AK31"/>
    <mergeCell ref="AL28:AX31"/>
    <mergeCell ref="AL32:AW33"/>
    <mergeCell ref="AX32:AX33"/>
    <mergeCell ref="AL34:AW35"/>
    <mergeCell ref="AX34:AX35"/>
    <mergeCell ref="T28:U31"/>
    <mergeCell ref="D28:E31"/>
    <mergeCell ref="AN24:AX24"/>
    <mergeCell ref="AN25:AX26"/>
    <mergeCell ref="AH32:AH33"/>
    <mergeCell ref="V34:AG35"/>
    <mergeCell ref="AH34:AH35"/>
    <mergeCell ref="AL36:AW37"/>
    <mergeCell ref="AX36:AX37"/>
    <mergeCell ref="AL40:AU41"/>
    <mergeCell ref="AL42:AU43"/>
    <mergeCell ref="F58:L61"/>
    <mergeCell ref="F28:R31"/>
    <mergeCell ref="V28:AH31"/>
    <mergeCell ref="F73:Q74"/>
    <mergeCell ref="R73:R74"/>
    <mergeCell ref="D23:AX23"/>
    <mergeCell ref="AB14:AJ15"/>
    <mergeCell ref="AB16:AJ17"/>
    <mergeCell ref="AB18:AJ19"/>
    <mergeCell ref="AB20:AJ21"/>
    <mergeCell ref="E20:M21"/>
    <mergeCell ref="E18:M19"/>
    <mergeCell ref="E16:M17"/>
    <mergeCell ref="E14:M15"/>
    <mergeCell ref="N14:Z15"/>
    <mergeCell ref="N16:Z17"/>
    <mergeCell ref="N18:Z19"/>
    <mergeCell ref="N20:Z21"/>
    <mergeCell ref="U58:AA61"/>
    <mergeCell ref="AV40:AX41"/>
    <mergeCell ref="AV42:AX43"/>
    <mergeCell ref="V40:AG41"/>
    <mergeCell ref="AH40:AH41"/>
    <mergeCell ref="F55:K56"/>
    <mergeCell ref="L55:AX56"/>
    <mergeCell ref="D92:Z95"/>
    <mergeCell ref="AB92:AX95"/>
    <mergeCell ref="S81:AI82"/>
    <mergeCell ref="S1:AI2"/>
    <mergeCell ref="AA3:AB4"/>
    <mergeCell ref="AC3:AE4"/>
    <mergeCell ref="AF3:AF4"/>
    <mergeCell ref="E10:M11"/>
    <mergeCell ref="N10:Z11"/>
    <mergeCell ref="D63:E65"/>
    <mergeCell ref="F66:K67"/>
    <mergeCell ref="L66:AX67"/>
    <mergeCell ref="D25:H26"/>
    <mergeCell ref="D58:E60"/>
    <mergeCell ref="F36:Q37"/>
    <mergeCell ref="R36:R37"/>
    <mergeCell ref="F38:Q39"/>
    <mergeCell ref="F42:R47"/>
    <mergeCell ref="V32:AG33"/>
    <mergeCell ref="AG3:AR4"/>
    <mergeCell ref="N3:Z4"/>
    <mergeCell ref="AH36:AH37"/>
    <mergeCell ref="V38:AG39"/>
    <mergeCell ref="AH38:AH39"/>
    <mergeCell ref="C1:G4"/>
    <mergeCell ref="H1:I4"/>
    <mergeCell ref="AS1:AY4"/>
    <mergeCell ref="AS81:AY84"/>
    <mergeCell ref="AF83:AR84"/>
    <mergeCell ref="C81:G84"/>
    <mergeCell ref="H81:I84"/>
    <mergeCell ref="BB2:BG5"/>
    <mergeCell ref="D90:Z91"/>
    <mergeCell ref="AB90:AX91"/>
    <mergeCell ref="D70:E72"/>
    <mergeCell ref="AB13:AW13"/>
    <mergeCell ref="I24:W24"/>
    <mergeCell ref="I25:W26"/>
    <mergeCell ref="X24:AM24"/>
    <mergeCell ref="X25:AM26"/>
    <mergeCell ref="F32:Q33"/>
    <mergeCell ref="R32:R33"/>
    <mergeCell ref="R40:R41"/>
    <mergeCell ref="F34:Q35"/>
    <mergeCell ref="R34:R35"/>
    <mergeCell ref="AK16:AW17"/>
    <mergeCell ref="AK18:AW19"/>
    <mergeCell ref="AK20:AW21"/>
  </mergeCells>
  <conditionalFormatting sqref="F42:R47">
    <cfRule type="expression" dxfId="7" priority="8">
      <formula>$BK$32=TRUE</formula>
    </cfRule>
  </conditionalFormatting>
  <conditionalFormatting sqref="L52:AX53 L55:AX56 M58:Q61 AB58:AF61 AS58:AX61 L66:AX67 L77:AX79">
    <cfRule type="cellIs" dxfId="6" priority="9" operator="equal">
      <formula>""</formula>
    </cfRule>
  </conditionalFormatting>
  <conditionalFormatting sqref="N10:Z11">
    <cfRule type="cellIs" dxfId="5" priority="1" operator="equal">
      <formula>""</formula>
    </cfRule>
  </conditionalFormatting>
  <conditionalFormatting sqref="N14:Z21 AK14:AW21 D25:AX26">
    <cfRule type="cellIs" dxfId="4" priority="10" operator="equal">
      <formula>""</formula>
    </cfRule>
  </conditionalFormatting>
  <conditionalFormatting sqref="V44:AH47">
    <cfRule type="expression" dxfId="3" priority="6">
      <formula>$BK$34=TRUE</formula>
    </cfRule>
  </conditionalFormatting>
  <conditionalFormatting sqref="AV38:AX41 F42:R47 V44:AH47">
    <cfRule type="cellIs" dxfId="2" priority="2" operator="notEqual">
      <formula>""</formula>
    </cfRule>
  </conditionalFormatting>
  <conditionalFormatting sqref="AV38:AX41">
    <cfRule type="expression" dxfId="1" priority="3">
      <formula>$BK$38=TRUE</formula>
    </cfRule>
    <cfRule type="expression" dxfId="0" priority="4">
      <formula>$BK$36=TRUE</formula>
    </cfRule>
  </conditionalFormatting>
  <pageMargins left="0.31496062992125984" right="0.23622047244094491" top="0.39370078740157483" bottom="0.35433070866141736" header="0" footer="0"/>
  <pageSetup paperSize="9" fitToWidth="0" fitToHeight="0" orientation="portrait" r:id="rId1"/>
  <headerFooter>
    <oddFooter>&amp;L&amp;8This document was created digitally.&amp;R&amp;8Page &amp;P of &amp;N</oddFooter>
  </headerFooter>
  <rowBreaks count="1" manualBreakCount="1">
    <brk id="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print="0" autoLine="0" autoPict="0">
                <anchor moveWithCells="1">
                  <from>
                    <xdr:col>58</xdr:col>
                    <xdr:colOff>129540</xdr:colOff>
                    <xdr:row>6</xdr:row>
                    <xdr:rowOff>7620</xdr:rowOff>
                  </from>
                  <to>
                    <xdr:col>61</xdr:col>
                    <xdr:colOff>167640</xdr:colOff>
                    <xdr:row>7</xdr:row>
                    <xdr:rowOff>99060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16</xdr:col>
                    <xdr:colOff>76200</xdr:colOff>
                    <xdr:row>30</xdr:row>
                    <xdr:rowOff>53340</xdr:rowOff>
                  </from>
                  <to>
                    <xdr:col>18</xdr:col>
                    <xdr:colOff>0</xdr:colOff>
                    <xdr:row>32</xdr:row>
                    <xdr:rowOff>99060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16</xdr:col>
                    <xdr:colOff>76200</xdr:colOff>
                    <xdr:row>32</xdr:row>
                    <xdr:rowOff>99060</xdr:rowOff>
                  </from>
                  <to>
                    <xdr:col>18</xdr:col>
                    <xdr:colOff>0</xdr:colOff>
                    <xdr:row>34</xdr:row>
                    <xdr:rowOff>99060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16</xdr:col>
                    <xdr:colOff>76200</xdr:colOff>
                    <xdr:row>34</xdr:row>
                    <xdr:rowOff>99060</xdr:rowOff>
                  </from>
                  <to>
                    <xdr:col>18</xdr:col>
                    <xdr:colOff>0</xdr:colOff>
                    <xdr:row>36</xdr:row>
                    <xdr:rowOff>99060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16</xdr:col>
                    <xdr:colOff>76200</xdr:colOff>
                    <xdr:row>36</xdr:row>
                    <xdr:rowOff>99060</xdr:rowOff>
                  </from>
                  <to>
                    <xdr:col>18</xdr:col>
                    <xdr:colOff>0</xdr:colOff>
                    <xdr:row>38</xdr:row>
                    <xdr:rowOff>99060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16</xdr:col>
                    <xdr:colOff>76200</xdr:colOff>
                    <xdr:row>38</xdr:row>
                    <xdr:rowOff>99060</xdr:rowOff>
                  </from>
                  <to>
                    <xdr:col>18</xdr:col>
                    <xdr:colOff>0</xdr:colOff>
                    <xdr:row>40</xdr:row>
                    <xdr:rowOff>99060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32</xdr:col>
                    <xdr:colOff>76200</xdr:colOff>
                    <xdr:row>30</xdr:row>
                    <xdr:rowOff>60960</xdr:rowOff>
                  </from>
                  <to>
                    <xdr:col>34</xdr:col>
                    <xdr:colOff>0</xdr:colOff>
                    <xdr:row>32</xdr:row>
                    <xdr:rowOff>99060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32</xdr:col>
                    <xdr:colOff>76200</xdr:colOff>
                    <xdr:row>32</xdr:row>
                    <xdr:rowOff>99060</xdr:rowOff>
                  </from>
                  <to>
                    <xdr:col>34</xdr:col>
                    <xdr:colOff>0</xdr:colOff>
                    <xdr:row>34</xdr:row>
                    <xdr:rowOff>99060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32</xdr:col>
                    <xdr:colOff>76200</xdr:colOff>
                    <xdr:row>34</xdr:row>
                    <xdr:rowOff>99060</xdr:rowOff>
                  </from>
                  <to>
                    <xdr:col>34</xdr:col>
                    <xdr:colOff>0</xdr:colOff>
                    <xdr:row>36</xdr:row>
                    <xdr:rowOff>99060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32</xdr:col>
                    <xdr:colOff>76200</xdr:colOff>
                    <xdr:row>36</xdr:row>
                    <xdr:rowOff>99060</xdr:rowOff>
                  </from>
                  <to>
                    <xdr:col>34</xdr:col>
                    <xdr:colOff>0</xdr:colOff>
                    <xdr:row>38</xdr:row>
                    <xdr:rowOff>99060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32</xdr:col>
                    <xdr:colOff>76200</xdr:colOff>
                    <xdr:row>38</xdr:row>
                    <xdr:rowOff>99060</xdr:rowOff>
                  </from>
                  <to>
                    <xdr:col>34</xdr:col>
                    <xdr:colOff>0</xdr:colOff>
                    <xdr:row>40</xdr:row>
                    <xdr:rowOff>99060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32</xdr:col>
                    <xdr:colOff>76200</xdr:colOff>
                    <xdr:row>40</xdr:row>
                    <xdr:rowOff>99060</xdr:rowOff>
                  </from>
                  <to>
                    <xdr:col>34</xdr:col>
                    <xdr:colOff>0</xdr:colOff>
                    <xdr:row>42</xdr:row>
                    <xdr:rowOff>99060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48</xdr:col>
                    <xdr:colOff>76200</xdr:colOff>
                    <xdr:row>30</xdr:row>
                    <xdr:rowOff>60960</xdr:rowOff>
                  </from>
                  <to>
                    <xdr:col>49</xdr:col>
                    <xdr:colOff>129540</xdr:colOff>
                    <xdr:row>32</xdr:row>
                    <xdr:rowOff>99060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48</xdr:col>
                    <xdr:colOff>76200</xdr:colOff>
                    <xdr:row>32</xdr:row>
                    <xdr:rowOff>99060</xdr:rowOff>
                  </from>
                  <to>
                    <xdr:col>49</xdr:col>
                    <xdr:colOff>129540</xdr:colOff>
                    <xdr:row>34</xdr:row>
                    <xdr:rowOff>99060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48</xdr:col>
                    <xdr:colOff>76200</xdr:colOff>
                    <xdr:row>34</xdr:row>
                    <xdr:rowOff>99060</xdr:rowOff>
                  </from>
                  <to>
                    <xdr:col>49</xdr:col>
                    <xdr:colOff>129540</xdr:colOff>
                    <xdr:row>36</xdr:row>
                    <xdr:rowOff>99060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16</xdr:col>
                    <xdr:colOff>76200</xdr:colOff>
                    <xdr:row>72</xdr:row>
                    <xdr:rowOff>0</xdr:rowOff>
                  </from>
                  <to>
                    <xdr:col>17</xdr:col>
                    <xdr:colOff>129540</xdr:colOff>
                    <xdr:row>74</xdr:row>
                    <xdr:rowOff>0</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16</xdr:col>
                    <xdr:colOff>76200</xdr:colOff>
                    <xdr:row>74</xdr:row>
                    <xdr:rowOff>0</xdr:rowOff>
                  </from>
                  <to>
                    <xdr:col>17</xdr:col>
                    <xdr:colOff>121920</xdr:colOff>
                    <xdr:row>76</xdr:row>
                    <xdr:rowOff>0</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32</xdr:col>
                    <xdr:colOff>76200</xdr:colOff>
                    <xdr:row>74</xdr:row>
                    <xdr:rowOff>0</xdr:rowOff>
                  </from>
                  <to>
                    <xdr:col>34</xdr:col>
                    <xdr:colOff>0</xdr:colOff>
                    <xdr:row>76</xdr:row>
                    <xdr:rowOff>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48</xdr:col>
                    <xdr:colOff>76200</xdr:colOff>
                    <xdr:row>72</xdr:row>
                    <xdr:rowOff>0</xdr:rowOff>
                  </from>
                  <to>
                    <xdr:col>50</xdr:col>
                    <xdr:colOff>0</xdr:colOff>
                    <xdr:row>74</xdr:row>
                    <xdr:rowOff>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48</xdr:col>
                    <xdr:colOff>76200</xdr:colOff>
                    <xdr:row>74</xdr:row>
                    <xdr:rowOff>0</xdr:rowOff>
                  </from>
                  <to>
                    <xdr:col>50</xdr:col>
                    <xdr:colOff>0</xdr:colOff>
                    <xdr:row>76</xdr:row>
                    <xdr:rowOff>0</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32</xdr:col>
                    <xdr:colOff>76200</xdr:colOff>
                    <xdr:row>72</xdr:row>
                    <xdr:rowOff>0</xdr:rowOff>
                  </from>
                  <to>
                    <xdr:col>34</xdr:col>
                    <xdr:colOff>0</xdr:colOff>
                    <xdr:row>74</xdr:row>
                    <xdr:rowOff>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23</xdr:col>
                    <xdr:colOff>76200</xdr:colOff>
                    <xdr:row>87</xdr:row>
                    <xdr:rowOff>0</xdr:rowOff>
                  </from>
                  <to>
                    <xdr:col>25</xdr:col>
                    <xdr:colOff>0</xdr:colOff>
                    <xdr:row>88</xdr:row>
                    <xdr:rowOff>22860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34</xdr:col>
                    <xdr:colOff>76200</xdr:colOff>
                    <xdr:row>87</xdr:row>
                    <xdr:rowOff>0</xdr:rowOff>
                  </from>
                  <to>
                    <xdr:col>36</xdr:col>
                    <xdr:colOff>0</xdr:colOff>
                    <xdr:row>88</xdr:row>
                    <xdr:rowOff>22860</xdr:rowOff>
                  </to>
                </anchor>
              </controlPr>
            </control>
          </mc:Choice>
        </mc:AlternateContent>
        <mc:AlternateContent xmlns:mc="http://schemas.openxmlformats.org/markup-compatibility/2006">
          <mc:Choice Requires="x14">
            <control shapeId="1026" r:id="rId27" name="Drop Down 2">
              <controlPr defaultSize="0" print="0" autoLine="0" autoPict="0">
                <anchor moveWithCells="1">
                  <from>
                    <xdr:col>27</xdr:col>
                    <xdr:colOff>129540</xdr:colOff>
                    <xdr:row>2</xdr:row>
                    <xdr:rowOff>0</xdr:rowOff>
                  </from>
                  <to>
                    <xdr:col>32</xdr:col>
                    <xdr:colOff>0</xdr:colOff>
                    <xdr:row>4</xdr:row>
                    <xdr:rowOff>0</xdr:rowOff>
                  </to>
                </anchor>
              </controlPr>
            </control>
          </mc:Choice>
        </mc:AlternateContent>
        <mc:AlternateContent xmlns:mc="http://schemas.openxmlformats.org/markup-compatibility/2006">
          <mc:Choice Requires="x14">
            <control shapeId="1066" r:id="rId28" name="Drop Down 42">
              <controlPr defaultSize="0" print="0" autoLine="0" autoPict="0">
                <anchor moveWithCells="1">
                  <from>
                    <xdr:col>9</xdr:col>
                    <xdr:colOff>0</xdr:colOff>
                    <xdr:row>2</xdr:row>
                    <xdr:rowOff>0</xdr:rowOff>
                  </from>
                  <to>
                    <xdr:col>13</xdr:col>
                    <xdr:colOff>0</xdr:colOff>
                    <xdr:row>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BA7B3-1FD3-4308-90B2-1EA32D90412F}">
  <sheetPr codeName="Tabelle2"/>
  <dimension ref="A2:J145"/>
  <sheetViews>
    <sheetView zoomScale="80" zoomScaleNormal="80" workbookViewId="0">
      <selection activeCell="H15" sqref="H15"/>
    </sheetView>
  </sheetViews>
  <sheetFormatPr baseColWidth="10" defaultColWidth="10.88671875" defaultRowHeight="14.4" x14ac:dyDescent="0.3"/>
  <cols>
    <col min="1" max="1" width="11.5546875" style="1"/>
    <col min="2" max="2" width="15.33203125" style="1" customWidth="1"/>
    <col min="3" max="5" width="30.77734375" style="2" customWidth="1"/>
    <col min="6" max="8" width="6.44140625" style="2" customWidth="1"/>
    <col min="9" max="9" width="11.5546875" style="2"/>
  </cols>
  <sheetData>
    <row r="2" spans="1:9" x14ac:dyDescent="0.3">
      <c r="B2" s="1">
        <v>1</v>
      </c>
      <c r="C2" s="2" t="s">
        <v>25</v>
      </c>
    </row>
    <row r="3" spans="1:9" x14ac:dyDescent="0.3">
      <c r="C3" s="7" t="s">
        <v>26</v>
      </c>
    </row>
    <row r="4" spans="1:9" x14ac:dyDescent="0.3">
      <c r="C4" s="7" t="s">
        <v>27</v>
      </c>
    </row>
    <row r="5" spans="1:9" x14ac:dyDescent="0.3">
      <c r="C5" s="7" t="s">
        <v>28</v>
      </c>
    </row>
    <row r="6" spans="1:9" x14ac:dyDescent="0.3">
      <c r="C6" s="7"/>
    </row>
    <row r="7" spans="1:9" x14ac:dyDescent="0.3">
      <c r="C7" s="7"/>
    </row>
    <row r="8" spans="1:9" x14ac:dyDescent="0.3">
      <c r="C8" s="7"/>
    </row>
    <row r="9" spans="1:9" x14ac:dyDescent="0.3">
      <c r="C9" s="7"/>
    </row>
    <row r="11" spans="1:9" ht="28.8" x14ac:dyDescent="0.3">
      <c r="A11" s="1" t="s">
        <v>29</v>
      </c>
      <c r="B11" s="1">
        <v>0</v>
      </c>
      <c r="C11" s="8" t="s">
        <v>26</v>
      </c>
      <c r="D11" s="9" t="s">
        <v>27</v>
      </c>
      <c r="E11" s="10" t="s">
        <v>28</v>
      </c>
      <c r="F11" s="11"/>
      <c r="G11" s="11"/>
      <c r="H11" s="11"/>
      <c r="I11" s="2" t="s">
        <v>30</v>
      </c>
    </row>
    <row r="12" spans="1:9" ht="15.6" x14ac:dyDescent="0.3">
      <c r="B12" s="1">
        <f>ROW()-11</f>
        <v>1</v>
      </c>
      <c r="C12" s="12">
        <v>1</v>
      </c>
      <c r="D12" s="12">
        <v>2</v>
      </c>
      <c r="E12" s="12">
        <v>3</v>
      </c>
      <c r="F12" s="12">
        <v>4</v>
      </c>
      <c r="G12" s="12">
        <v>5</v>
      </c>
      <c r="H12" s="12">
        <v>6</v>
      </c>
      <c r="I12" s="12">
        <v>2</v>
      </c>
    </row>
    <row r="13" spans="1:9" x14ac:dyDescent="0.3">
      <c r="A13" s="1" t="s">
        <v>31</v>
      </c>
      <c r="B13" s="1">
        <v>2</v>
      </c>
      <c r="C13" s="2" t="s">
        <v>78</v>
      </c>
      <c r="D13" s="2" t="s">
        <v>81</v>
      </c>
      <c r="E13" s="2" t="s">
        <v>220</v>
      </c>
    </row>
    <row r="14" spans="1:9" ht="43.2" x14ac:dyDescent="0.3">
      <c r="A14" s="1" t="s">
        <v>31</v>
      </c>
      <c r="B14" s="1">
        <v>3</v>
      </c>
      <c r="C14" s="2" t="s">
        <v>239</v>
      </c>
      <c r="D14" s="2" t="s">
        <v>239</v>
      </c>
      <c r="E14" s="2" t="s">
        <v>239</v>
      </c>
    </row>
    <row r="15" spans="1:9" ht="273.60000000000002" x14ac:dyDescent="0.3">
      <c r="A15" s="1" t="s">
        <v>31</v>
      </c>
      <c r="B15" s="1">
        <v>4</v>
      </c>
      <c r="C15" s="6" t="s">
        <v>199</v>
      </c>
      <c r="D15" s="6" t="s">
        <v>200</v>
      </c>
      <c r="E15" s="6" t="s">
        <v>201</v>
      </c>
    </row>
    <row r="16" spans="1:9" x14ac:dyDescent="0.3">
      <c r="A16" s="1" t="s">
        <v>31</v>
      </c>
      <c r="B16" s="1">
        <v>5</v>
      </c>
      <c r="C16" s="2" t="s">
        <v>233</v>
      </c>
      <c r="D16" s="2" t="s">
        <v>234</v>
      </c>
      <c r="E16" s="2" t="s">
        <v>235</v>
      </c>
    </row>
    <row r="17" spans="1:9" x14ac:dyDescent="0.3">
      <c r="A17" s="1" t="s">
        <v>31</v>
      </c>
      <c r="B17" s="1">
        <v>6</v>
      </c>
      <c r="C17" s="2" t="s">
        <v>211</v>
      </c>
      <c r="D17" s="2" t="s">
        <v>212</v>
      </c>
      <c r="E17" s="2" t="s">
        <v>213</v>
      </c>
    </row>
    <row r="18" spans="1:9" ht="43.2" x14ac:dyDescent="0.3">
      <c r="A18" s="1" t="s">
        <v>31</v>
      </c>
      <c r="B18" s="1">
        <v>7</v>
      </c>
      <c r="C18" s="2" t="s">
        <v>236</v>
      </c>
      <c r="D18" s="6" t="s">
        <v>237</v>
      </c>
      <c r="E18" s="6" t="s">
        <v>238</v>
      </c>
      <c r="I18" s="2">
        <v>1</v>
      </c>
    </row>
    <row r="19" spans="1:9" x14ac:dyDescent="0.3">
      <c r="A19" s="1" t="s">
        <v>31</v>
      </c>
      <c r="B19" s="1">
        <v>8</v>
      </c>
      <c r="C19" s="2" t="s">
        <v>2</v>
      </c>
      <c r="D19" s="2" t="s">
        <v>32</v>
      </c>
      <c r="E19" s="2" t="s">
        <v>33</v>
      </c>
      <c r="I19" s="2" t="str">
        <f>IF($B$2=1,$C$19,IF($B$2=2,$D$19,IF($B$2=3,$E$19)))</f>
        <v>Ja</v>
      </c>
    </row>
    <row r="20" spans="1:9" x14ac:dyDescent="0.3">
      <c r="A20" s="1" t="s">
        <v>31</v>
      </c>
      <c r="B20" s="1">
        <v>9</v>
      </c>
      <c r="C20" s="2" t="s">
        <v>6</v>
      </c>
      <c r="D20" s="2" t="s">
        <v>34</v>
      </c>
      <c r="E20" s="2" t="s">
        <v>35</v>
      </c>
      <c r="I20" s="2" t="str">
        <f>IF($B$2=1,$C$20,IF($B$2=2,$D$20,IF($B$2=3,$E$20)))</f>
        <v>Nein</v>
      </c>
    </row>
    <row r="21" spans="1:9" x14ac:dyDescent="0.3">
      <c r="A21" s="1" t="s">
        <v>31</v>
      </c>
      <c r="B21" s="1">
        <v>10</v>
      </c>
    </row>
    <row r="22" spans="1:9" x14ac:dyDescent="0.3">
      <c r="A22" s="1" t="s">
        <v>31</v>
      </c>
      <c r="B22" s="1">
        <v>11</v>
      </c>
    </row>
    <row r="23" spans="1:9" x14ac:dyDescent="0.3">
      <c r="A23" s="1" t="s">
        <v>31</v>
      </c>
      <c r="B23" s="1">
        <v>12</v>
      </c>
    </row>
    <row r="24" spans="1:9" x14ac:dyDescent="0.3">
      <c r="A24" s="1" t="s">
        <v>31</v>
      </c>
      <c r="B24" s="1">
        <v>13</v>
      </c>
    </row>
    <row r="25" spans="1:9" x14ac:dyDescent="0.3">
      <c r="A25" s="1" t="s">
        <v>31</v>
      </c>
      <c r="B25" s="1">
        <v>14</v>
      </c>
    </row>
    <row r="26" spans="1:9" x14ac:dyDescent="0.3">
      <c r="A26" s="3" t="s">
        <v>31</v>
      </c>
      <c r="B26" s="3">
        <v>15</v>
      </c>
      <c r="C26" s="4" t="s">
        <v>38</v>
      </c>
      <c r="D26" s="4" t="s">
        <v>39</v>
      </c>
      <c r="E26" s="4" t="s">
        <v>40</v>
      </c>
      <c r="F26" s="4"/>
      <c r="G26" s="4"/>
      <c r="H26" s="4"/>
      <c r="I26" s="4"/>
    </row>
    <row r="27" spans="1:9" x14ac:dyDescent="0.3">
      <c r="A27" s="1" t="s">
        <v>31</v>
      </c>
      <c r="B27" s="1">
        <v>16</v>
      </c>
      <c r="C27" s="2" t="s">
        <v>1</v>
      </c>
      <c r="D27" s="2" t="s">
        <v>41</v>
      </c>
      <c r="E27" s="2" t="s">
        <v>221</v>
      </c>
    </row>
    <row r="28" spans="1:9" x14ac:dyDescent="0.3">
      <c r="A28" s="1" t="s">
        <v>31</v>
      </c>
      <c r="B28" s="1">
        <v>17</v>
      </c>
      <c r="C28" s="2" t="s">
        <v>42</v>
      </c>
      <c r="D28" s="2" t="s">
        <v>43</v>
      </c>
      <c r="E28" s="2" t="s">
        <v>42</v>
      </c>
    </row>
    <row r="29" spans="1:9" x14ac:dyDescent="0.3">
      <c r="A29" s="1" t="s">
        <v>31</v>
      </c>
      <c r="B29" s="1">
        <v>18</v>
      </c>
      <c r="C29" s="2" t="s">
        <v>44</v>
      </c>
      <c r="D29" s="2" t="s">
        <v>45</v>
      </c>
      <c r="E29" s="2" t="s">
        <v>46</v>
      </c>
    </row>
    <row r="30" spans="1:9" x14ac:dyDescent="0.3">
      <c r="A30" s="1" t="s">
        <v>31</v>
      </c>
      <c r="B30" s="1">
        <v>19</v>
      </c>
      <c r="C30" s="2" t="s">
        <v>47</v>
      </c>
      <c r="D30" s="2" t="s">
        <v>48</v>
      </c>
      <c r="E30" s="2" t="s">
        <v>49</v>
      </c>
    </row>
    <row r="31" spans="1:9" x14ac:dyDescent="0.3">
      <c r="A31" s="1" t="s">
        <v>31</v>
      </c>
      <c r="B31" s="1">
        <v>20</v>
      </c>
      <c r="C31" s="2" t="s">
        <v>50</v>
      </c>
      <c r="D31" s="2" t="s">
        <v>51</v>
      </c>
      <c r="E31" s="2" t="s">
        <v>52</v>
      </c>
    </row>
    <row r="32" spans="1:9" x14ac:dyDescent="0.3">
      <c r="A32" s="1" t="s">
        <v>31</v>
      </c>
      <c r="B32" s="1">
        <v>21</v>
      </c>
      <c r="C32" s="2" t="s">
        <v>53</v>
      </c>
      <c r="D32" s="2" t="s">
        <v>54</v>
      </c>
      <c r="E32" s="2" t="s">
        <v>55</v>
      </c>
    </row>
    <row r="33" spans="1:9" x14ac:dyDescent="0.3">
      <c r="A33" s="1" t="s">
        <v>31</v>
      </c>
      <c r="B33" s="1">
        <v>22</v>
      </c>
      <c r="C33" s="2" t="s">
        <v>56</v>
      </c>
      <c r="D33" s="2" t="s">
        <v>57</v>
      </c>
      <c r="E33" s="2" t="s">
        <v>58</v>
      </c>
    </row>
    <row r="34" spans="1:9" x14ac:dyDescent="0.3">
      <c r="A34" s="1" t="s">
        <v>31</v>
      </c>
      <c r="B34" s="1">
        <v>23</v>
      </c>
      <c r="C34" s="2" t="s">
        <v>59</v>
      </c>
      <c r="D34" s="2" t="s">
        <v>60</v>
      </c>
      <c r="E34" s="2" t="s">
        <v>61</v>
      </c>
    </row>
    <row r="35" spans="1:9" x14ac:dyDescent="0.3">
      <c r="A35" s="1" t="s">
        <v>31</v>
      </c>
      <c r="B35" s="1">
        <v>24</v>
      </c>
      <c r="C35" s="2" t="s">
        <v>62</v>
      </c>
      <c r="D35" s="2" t="s">
        <v>63</v>
      </c>
      <c r="E35" s="2" t="s">
        <v>64</v>
      </c>
    </row>
    <row r="36" spans="1:9" x14ac:dyDescent="0.3">
      <c r="A36" s="1" t="s">
        <v>31</v>
      </c>
      <c r="B36" s="1">
        <v>25</v>
      </c>
      <c r="C36" s="2" t="s">
        <v>65</v>
      </c>
      <c r="D36" s="2" t="s">
        <v>66</v>
      </c>
      <c r="E36" s="2" t="s">
        <v>67</v>
      </c>
    </row>
    <row r="37" spans="1:9" ht="43.2" x14ac:dyDescent="0.3">
      <c r="A37" s="1" t="s">
        <v>31</v>
      </c>
      <c r="B37" s="1">
        <v>26</v>
      </c>
      <c r="C37" s="6" t="s">
        <v>36</v>
      </c>
      <c r="D37" s="6" t="s">
        <v>37</v>
      </c>
      <c r="E37" s="6" t="s">
        <v>222</v>
      </c>
      <c r="I37" s="2">
        <v>1</v>
      </c>
    </row>
    <row r="38" spans="1:9" x14ac:dyDescent="0.3">
      <c r="A38" s="1" t="s">
        <v>31</v>
      </c>
      <c r="B38" s="1">
        <v>27</v>
      </c>
      <c r="C38" s="2" t="s">
        <v>80</v>
      </c>
      <c r="D38" s="2" t="s">
        <v>79</v>
      </c>
      <c r="E38" s="2" t="s">
        <v>223</v>
      </c>
    </row>
    <row r="39" spans="1:9" x14ac:dyDescent="0.3">
      <c r="A39" s="1" t="s">
        <v>31</v>
      </c>
      <c r="B39" s="1">
        <v>28</v>
      </c>
    </row>
    <row r="40" spans="1:9" x14ac:dyDescent="0.3">
      <c r="A40" s="1" t="s">
        <v>31</v>
      </c>
      <c r="B40" s="1">
        <v>29</v>
      </c>
    </row>
    <row r="41" spans="1:9" x14ac:dyDescent="0.3">
      <c r="A41" s="1" t="s">
        <v>31</v>
      </c>
      <c r="B41" s="1">
        <v>30</v>
      </c>
    </row>
    <row r="42" spans="1:9" x14ac:dyDescent="0.3">
      <c r="A42" s="3" t="s">
        <v>31</v>
      </c>
      <c r="B42" s="3">
        <v>31</v>
      </c>
      <c r="C42" s="4" t="s">
        <v>82</v>
      </c>
      <c r="D42" s="4" t="s">
        <v>83</v>
      </c>
      <c r="E42" s="4" t="s">
        <v>119</v>
      </c>
      <c r="F42" s="4"/>
      <c r="G42" s="4"/>
      <c r="H42" s="4"/>
      <c r="I42" s="4"/>
    </row>
    <row r="43" spans="1:9" x14ac:dyDescent="0.3">
      <c r="A43" s="1" t="s">
        <v>31</v>
      </c>
      <c r="B43" s="1">
        <v>32</v>
      </c>
      <c r="C43" s="2" t="s">
        <v>68</v>
      </c>
      <c r="D43" s="2" t="s">
        <v>69</v>
      </c>
      <c r="E43" s="2" t="s">
        <v>70</v>
      </c>
    </row>
    <row r="44" spans="1:9" x14ac:dyDescent="0.3">
      <c r="A44" s="1" t="s">
        <v>31</v>
      </c>
      <c r="B44" s="1">
        <v>33</v>
      </c>
      <c r="C44" s="2" t="s">
        <v>71</v>
      </c>
      <c r="D44" s="2" t="s">
        <v>72</v>
      </c>
      <c r="E44" s="2" t="s">
        <v>73</v>
      </c>
    </row>
    <row r="45" spans="1:9" x14ac:dyDescent="0.3">
      <c r="A45" s="1" t="s">
        <v>31</v>
      </c>
      <c r="B45" s="1">
        <v>34</v>
      </c>
      <c r="C45" s="2" t="s">
        <v>74</v>
      </c>
      <c r="D45" s="2" t="s">
        <v>75</v>
      </c>
      <c r="E45" s="2" t="s">
        <v>74</v>
      </c>
    </row>
    <row r="46" spans="1:9" x14ac:dyDescent="0.3">
      <c r="A46" s="1" t="s">
        <v>31</v>
      </c>
      <c r="B46" s="1">
        <v>35</v>
      </c>
      <c r="C46" s="2" t="s">
        <v>84</v>
      </c>
      <c r="D46" s="2" t="s">
        <v>85</v>
      </c>
      <c r="E46" s="2" t="s">
        <v>86</v>
      </c>
    </row>
    <row r="47" spans="1:9" x14ac:dyDescent="0.3">
      <c r="A47" s="1" t="s">
        <v>31</v>
      </c>
      <c r="B47" s="1">
        <v>36</v>
      </c>
    </row>
    <row r="48" spans="1:9" x14ac:dyDescent="0.3">
      <c r="A48" s="1" t="s">
        <v>31</v>
      </c>
      <c r="B48" s="1">
        <v>37</v>
      </c>
    </row>
    <row r="49" spans="1:10" x14ac:dyDescent="0.3">
      <c r="A49" s="1" t="s">
        <v>31</v>
      </c>
      <c r="B49" s="1">
        <v>38</v>
      </c>
    </row>
    <row r="50" spans="1:10" x14ac:dyDescent="0.3">
      <c r="A50" s="1" t="s">
        <v>31</v>
      </c>
      <c r="B50" s="1">
        <v>39</v>
      </c>
    </row>
    <row r="51" spans="1:10" x14ac:dyDescent="0.3">
      <c r="A51" s="1" t="s">
        <v>31</v>
      </c>
      <c r="B51" s="1">
        <v>40</v>
      </c>
    </row>
    <row r="52" spans="1:10" x14ac:dyDescent="0.3">
      <c r="A52" s="1" t="s">
        <v>31</v>
      </c>
      <c r="B52" s="1">
        <v>41</v>
      </c>
    </row>
    <row r="53" spans="1:10" x14ac:dyDescent="0.3">
      <c r="A53" s="1" t="s">
        <v>31</v>
      </c>
      <c r="B53" s="1">
        <v>42</v>
      </c>
    </row>
    <row r="54" spans="1:10" x14ac:dyDescent="0.3">
      <c r="A54" s="1" t="s">
        <v>31</v>
      </c>
      <c r="B54" s="1">
        <v>43</v>
      </c>
    </row>
    <row r="55" spans="1:10" x14ac:dyDescent="0.3">
      <c r="A55" s="1" t="s">
        <v>31</v>
      </c>
      <c r="B55" s="1">
        <v>44</v>
      </c>
    </row>
    <row r="56" spans="1:10" x14ac:dyDescent="0.3">
      <c r="A56" s="1" t="s">
        <v>31</v>
      </c>
      <c r="B56" s="1">
        <v>45</v>
      </c>
    </row>
    <row r="57" spans="1:10" x14ac:dyDescent="0.3">
      <c r="A57" s="3" t="s">
        <v>76</v>
      </c>
      <c r="B57" s="3">
        <v>46</v>
      </c>
      <c r="C57" s="4"/>
      <c r="D57" s="4"/>
      <c r="E57" s="4"/>
      <c r="F57" s="4"/>
      <c r="G57" s="4"/>
      <c r="H57" s="4"/>
      <c r="I57" s="4"/>
    </row>
    <row r="58" spans="1:10" x14ac:dyDescent="0.3">
      <c r="A58" s="1" t="s">
        <v>76</v>
      </c>
      <c r="B58" s="1">
        <v>47</v>
      </c>
      <c r="C58" s="2" t="s">
        <v>2</v>
      </c>
      <c r="D58" s="2" t="s">
        <v>32</v>
      </c>
      <c r="E58" s="2" t="s">
        <v>33</v>
      </c>
      <c r="I58" s="2" t="str">
        <f>IF($B$2=1,$C$58,IF($B$2=2,$D$58,IF($B$2=3,$E$58)))</f>
        <v>Ja</v>
      </c>
    </row>
    <row r="59" spans="1:10" x14ac:dyDescent="0.3">
      <c r="A59" s="1" t="s">
        <v>76</v>
      </c>
      <c r="B59" s="1">
        <v>48</v>
      </c>
      <c r="C59" s="2" t="s">
        <v>6</v>
      </c>
      <c r="D59" s="2" t="s">
        <v>34</v>
      </c>
      <c r="E59" s="2" t="s">
        <v>35</v>
      </c>
      <c r="I59" s="2" t="str">
        <f>IF($B$2=1,$C$59,IF($B$2=2,$D$59,IF($B$2=3,$E$59)))</f>
        <v>Nein</v>
      </c>
      <c r="J59" t="s">
        <v>77</v>
      </c>
    </row>
    <row r="60" spans="1:10" x14ac:dyDescent="0.3">
      <c r="A60" s="13" t="s">
        <v>76</v>
      </c>
      <c r="B60" s="13">
        <v>49</v>
      </c>
      <c r="C60" s="14" t="s">
        <v>90</v>
      </c>
      <c r="D60" s="14" t="s">
        <v>120</v>
      </c>
      <c r="E60" s="14" t="s">
        <v>224</v>
      </c>
      <c r="F60" s="14"/>
      <c r="G60" s="14"/>
      <c r="H60" s="14"/>
      <c r="I60" s="14"/>
      <c r="J60" s="15" t="s">
        <v>3</v>
      </c>
    </row>
    <row r="61" spans="1:10" x14ac:dyDescent="0.3">
      <c r="A61" s="1" t="s">
        <v>76</v>
      </c>
      <c r="B61" s="1">
        <v>50</v>
      </c>
      <c r="C61" s="2" t="s">
        <v>91</v>
      </c>
      <c r="D61" s="2" t="s">
        <v>121</v>
      </c>
      <c r="E61" s="2" t="s">
        <v>91</v>
      </c>
    </row>
    <row r="62" spans="1:10" x14ac:dyDescent="0.3">
      <c r="A62" s="1" t="s">
        <v>76</v>
      </c>
      <c r="B62" s="1">
        <v>51</v>
      </c>
      <c r="C62" s="2" t="s">
        <v>92</v>
      </c>
      <c r="D62" s="2" t="s">
        <v>122</v>
      </c>
      <c r="E62" s="2" t="s">
        <v>123</v>
      </c>
    </row>
    <row r="63" spans="1:10" x14ac:dyDescent="0.3">
      <c r="A63" s="1" t="s">
        <v>76</v>
      </c>
      <c r="B63" s="1">
        <v>52</v>
      </c>
      <c r="C63" s="2" t="s">
        <v>93</v>
      </c>
      <c r="D63" s="2" t="s">
        <v>124</v>
      </c>
      <c r="E63" s="2" t="s">
        <v>125</v>
      </c>
    </row>
    <row r="64" spans="1:10" x14ac:dyDescent="0.3">
      <c r="A64" s="1" t="s">
        <v>76</v>
      </c>
      <c r="B64" s="1">
        <v>53</v>
      </c>
      <c r="C64" s="2" t="s">
        <v>95</v>
      </c>
      <c r="D64" s="2" t="s">
        <v>97</v>
      </c>
      <c r="E64" s="2" t="s">
        <v>96</v>
      </c>
    </row>
    <row r="65" spans="1:10" x14ac:dyDescent="0.3">
      <c r="A65" s="1" t="s">
        <v>76</v>
      </c>
      <c r="B65" s="1">
        <v>54</v>
      </c>
      <c r="C65" s="2" t="s">
        <v>94</v>
      </c>
      <c r="D65" s="2" t="s">
        <v>126</v>
      </c>
      <c r="E65" s="2" t="s">
        <v>127</v>
      </c>
    </row>
    <row r="66" spans="1:10" x14ac:dyDescent="0.3">
      <c r="A66" s="1" t="s">
        <v>76</v>
      </c>
      <c r="B66" s="1">
        <v>55</v>
      </c>
    </row>
    <row r="67" spans="1:10" x14ac:dyDescent="0.3">
      <c r="A67" s="1" t="s">
        <v>76</v>
      </c>
      <c r="B67" s="1">
        <v>56</v>
      </c>
    </row>
    <row r="68" spans="1:10" x14ac:dyDescent="0.3">
      <c r="A68" s="13" t="s">
        <v>76</v>
      </c>
      <c r="B68" s="13">
        <v>57</v>
      </c>
      <c r="C68" s="14" t="s">
        <v>98</v>
      </c>
      <c r="D68" s="14" t="s">
        <v>128</v>
      </c>
      <c r="E68" s="14" t="s">
        <v>129</v>
      </c>
      <c r="F68" s="14"/>
      <c r="G68" s="14"/>
      <c r="H68" s="14"/>
      <c r="I68" s="14"/>
      <c r="J68" s="15" t="s">
        <v>4</v>
      </c>
    </row>
    <row r="69" spans="1:10" x14ac:dyDescent="0.3">
      <c r="A69" s="1" t="s">
        <v>76</v>
      </c>
      <c r="B69" s="1">
        <v>58</v>
      </c>
      <c r="C69" s="2" t="s">
        <v>99</v>
      </c>
      <c r="D69" s="2" t="s">
        <v>130</v>
      </c>
      <c r="E69" s="2" t="s">
        <v>131</v>
      </c>
    </row>
    <row r="70" spans="1:10" x14ac:dyDescent="0.3">
      <c r="A70" s="1" t="s">
        <v>76</v>
      </c>
      <c r="B70" s="1">
        <v>59</v>
      </c>
      <c r="C70" s="2" t="s">
        <v>100</v>
      </c>
      <c r="D70" s="2" t="s">
        <v>132</v>
      </c>
      <c r="E70" s="2" t="s">
        <v>133</v>
      </c>
    </row>
    <row r="71" spans="1:10" x14ac:dyDescent="0.3">
      <c r="A71" s="1" t="s">
        <v>76</v>
      </c>
      <c r="B71" s="1">
        <v>60</v>
      </c>
      <c r="C71" s="2" t="s">
        <v>101</v>
      </c>
      <c r="D71" s="2" t="s">
        <v>134</v>
      </c>
      <c r="E71" s="2" t="s">
        <v>135</v>
      </c>
    </row>
    <row r="72" spans="1:10" x14ac:dyDescent="0.3">
      <c r="A72" s="1" t="s">
        <v>76</v>
      </c>
      <c r="B72" s="1">
        <v>61</v>
      </c>
      <c r="C72" s="2" t="s">
        <v>102</v>
      </c>
      <c r="D72" s="2" t="s">
        <v>136</v>
      </c>
      <c r="E72" s="2" t="s">
        <v>225</v>
      </c>
    </row>
    <row r="73" spans="1:10" x14ac:dyDescent="0.3">
      <c r="A73" s="1" t="s">
        <v>76</v>
      </c>
      <c r="B73" s="1">
        <v>62</v>
      </c>
      <c r="C73" s="2" t="s">
        <v>103</v>
      </c>
      <c r="D73" s="2" t="s">
        <v>137</v>
      </c>
      <c r="E73" s="2" t="s">
        <v>138</v>
      </c>
    </row>
    <row r="74" spans="1:10" x14ac:dyDescent="0.3">
      <c r="A74" s="1" t="s">
        <v>76</v>
      </c>
      <c r="B74" s="1">
        <v>63</v>
      </c>
      <c r="J74" s="5"/>
    </row>
    <row r="75" spans="1:10" x14ac:dyDescent="0.3">
      <c r="A75" s="1" t="s">
        <v>76</v>
      </c>
      <c r="B75" s="1">
        <v>64</v>
      </c>
      <c r="J75" s="5"/>
    </row>
    <row r="76" spans="1:10" x14ac:dyDescent="0.3">
      <c r="A76" s="13" t="s">
        <v>76</v>
      </c>
      <c r="B76" s="13">
        <v>65</v>
      </c>
      <c r="C76" s="14" t="s">
        <v>22</v>
      </c>
      <c r="D76" s="14" t="s">
        <v>139</v>
      </c>
      <c r="E76" s="14" t="s">
        <v>140</v>
      </c>
      <c r="F76" s="14"/>
      <c r="G76" s="14"/>
      <c r="H76" s="14"/>
      <c r="I76" s="14"/>
      <c r="J76" s="16" t="s">
        <v>5</v>
      </c>
    </row>
    <row r="77" spans="1:10" x14ac:dyDescent="0.3">
      <c r="A77" s="1" t="s">
        <v>76</v>
      </c>
      <c r="B77" s="1">
        <v>66</v>
      </c>
      <c r="C77" s="2" t="s">
        <v>19</v>
      </c>
      <c r="D77" s="2" t="s">
        <v>141</v>
      </c>
      <c r="E77" s="2" t="s">
        <v>142</v>
      </c>
      <c r="J77" s="5"/>
    </row>
    <row r="78" spans="1:10" x14ac:dyDescent="0.3">
      <c r="A78" s="1" t="s">
        <v>76</v>
      </c>
      <c r="B78" s="1">
        <v>67</v>
      </c>
      <c r="C78" s="2" t="s">
        <v>20</v>
      </c>
      <c r="D78" s="2" t="s">
        <v>143</v>
      </c>
      <c r="E78" s="2" t="s">
        <v>144</v>
      </c>
      <c r="J78" s="5"/>
    </row>
    <row r="79" spans="1:10" x14ac:dyDescent="0.3">
      <c r="A79" s="1" t="s">
        <v>76</v>
      </c>
      <c r="B79" s="1">
        <v>68</v>
      </c>
      <c r="C79" s="2" t="s">
        <v>21</v>
      </c>
      <c r="D79" s="2" t="s">
        <v>145</v>
      </c>
      <c r="E79" s="2" t="s">
        <v>146</v>
      </c>
      <c r="J79" s="5"/>
    </row>
    <row r="80" spans="1:10" ht="28.8" x14ac:dyDescent="0.3">
      <c r="A80" s="1" t="s">
        <v>76</v>
      </c>
      <c r="B80" s="1">
        <v>69</v>
      </c>
      <c r="C80" s="2" t="s">
        <v>23</v>
      </c>
      <c r="D80" s="2" t="s">
        <v>147</v>
      </c>
      <c r="E80" s="2" t="s">
        <v>148</v>
      </c>
      <c r="J80" s="5"/>
    </row>
    <row r="81" spans="1:10" ht="28.8" x14ac:dyDescent="0.3">
      <c r="A81" s="1" t="s">
        <v>76</v>
      </c>
      <c r="B81" s="1">
        <v>70</v>
      </c>
      <c r="C81" s="2" t="s">
        <v>24</v>
      </c>
      <c r="D81" s="2" t="s">
        <v>149</v>
      </c>
      <c r="E81" s="2" t="s">
        <v>150</v>
      </c>
      <c r="J81" s="5"/>
    </row>
    <row r="82" spans="1:10" ht="28.8" x14ac:dyDescent="0.3">
      <c r="A82" s="1" t="s">
        <v>76</v>
      </c>
      <c r="B82" s="1">
        <v>71</v>
      </c>
      <c r="C82" s="2" t="s">
        <v>208</v>
      </c>
      <c r="D82" s="2" t="s">
        <v>209</v>
      </c>
      <c r="E82" s="2" t="s">
        <v>210</v>
      </c>
      <c r="J82" s="5"/>
    </row>
    <row r="83" spans="1:10" x14ac:dyDescent="0.3">
      <c r="A83" s="1" t="s">
        <v>76</v>
      </c>
      <c r="B83" s="1">
        <v>72</v>
      </c>
    </row>
    <row r="84" spans="1:10" x14ac:dyDescent="0.3">
      <c r="A84" s="1" t="s">
        <v>76</v>
      </c>
      <c r="B84" s="1">
        <v>73</v>
      </c>
    </row>
    <row r="85" spans="1:10" x14ac:dyDescent="0.3">
      <c r="A85" s="13" t="s">
        <v>76</v>
      </c>
      <c r="B85" s="13">
        <v>74</v>
      </c>
      <c r="C85" s="14" t="s">
        <v>104</v>
      </c>
      <c r="D85" s="14" t="s">
        <v>151</v>
      </c>
      <c r="E85" s="14" t="s">
        <v>152</v>
      </c>
      <c r="F85" s="14"/>
      <c r="G85" s="14"/>
      <c r="H85" s="14"/>
      <c r="I85" s="14"/>
      <c r="J85" s="15" t="s">
        <v>7</v>
      </c>
    </row>
    <row r="86" spans="1:10" ht="43.2" x14ac:dyDescent="0.3">
      <c r="A86" s="1" t="s">
        <v>76</v>
      </c>
      <c r="B86" s="1">
        <v>75</v>
      </c>
      <c r="C86" s="2" t="s">
        <v>105</v>
      </c>
      <c r="D86" s="2" t="s">
        <v>153</v>
      </c>
      <c r="E86" s="2" t="s">
        <v>154</v>
      </c>
    </row>
    <row r="87" spans="1:10" ht="28.8" x14ac:dyDescent="0.3">
      <c r="A87" s="1" t="s">
        <v>76</v>
      </c>
      <c r="B87" s="1">
        <v>76</v>
      </c>
      <c r="C87" s="2" t="s">
        <v>106</v>
      </c>
      <c r="D87" s="2" t="s">
        <v>155</v>
      </c>
      <c r="E87" s="2" t="s">
        <v>156</v>
      </c>
    </row>
    <row r="88" spans="1:10" x14ac:dyDescent="0.3">
      <c r="A88" s="1" t="s">
        <v>76</v>
      </c>
      <c r="B88" s="1">
        <v>77</v>
      </c>
    </row>
    <row r="89" spans="1:10" x14ac:dyDescent="0.3">
      <c r="A89" s="1" t="s">
        <v>76</v>
      </c>
      <c r="B89" s="1">
        <v>78</v>
      </c>
    </row>
    <row r="90" spans="1:10" x14ac:dyDescent="0.3">
      <c r="A90" s="13" t="s">
        <v>76</v>
      </c>
      <c r="B90" s="13">
        <v>79</v>
      </c>
      <c r="C90" s="14" t="s">
        <v>195</v>
      </c>
      <c r="D90" s="14" t="s">
        <v>191</v>
      </c>
      <c r="E90" s="14" t="s">
        <v>226</v>
      </c>
      <c r="F90" s="14"/>
      <c r="G90" s="14"/>
      <c r="H90" s="14"/>
      <c r="I90" s="14"/>
      <c r="J90" s="15" t="s">
        <v>8</v>
      </c>
    </row>
    <row r="91" spans="1:10" x14ac:dyDescent="0.3">
      <c r="A91" s="1" t="s">
        <v>76</v>
      </c>
      <c r="B91" s="1">
        <v>80</v>
      </c>
      <c r="C91" s="2" t="s">
        <v>194</v>
      </c>
      <c r="D91" s="2" t="s">
        <v>190</v>
      </c>
      <c r="E91" s="2" t="s">
        <v>227</v>
      </c>
    </row>
    <row r="92" spans="1:10" ht="28.8" x14ac:dyDescent="0.3">
      <c r="A92" s="1" t="s">
        <v>76</v>
      </c>
      <c r="B92" s="1">
        <v>81</v>
      </c>
      <c r="C92" s="2" t="s">
        <v>193</v>
      </c>
      <c r="D92" s="2" t="s">
        <v>192</v>
      </c>
      <c r="E92" s="2" t="s">
        <v>198</v>
      </c>
    </row>
    <row r="93" spans="1:10" x14ac:dyDescent="0.3">
      <c r="A93" s="1" t="s">
        <v>76</v>
      </c>
      <c r="B93" s="1">
        <v>82</v>
      </c>
    </row>
    <row r="94" spans="1:10" x14ac:dyDescent="0.3">
      <c r="A94" s="1" t="s">
        <v>76</v>
      </c>
      <c r="B94" s="1">
        <v>83</v>
      </c>
    </row>
    <row r="95" spans="1:10" ht="28.8" x14ac:dyDescent="0.3">
      <c r="A95" s="13" t="s">
        <v>76</v>
      </c>
      <c r="B95" s="13">
        <v>84</v>
      </c>
      <c r="C95" s="14" t="s">
        <v>107</v>
      </c>
      <c r="D95" s="14" t="s">
        <v>108</v>
      </c>
      <c r="E95" s="14" t="s">
        <v>157</v>
      </c>
      <c r="F95" s="14"/>
      <c r="G95" s="14"/>
      <c r="H95" s="14"/>
      <c r="I95" s="14"/>
      <c r="J95" s="15" t="s">
        <v>9</v>
      </c>
    </row>
    <row r="96" spans="1:10" x14ac:dyDescent="0.3">
      <c r="A96" s="1" t="s">
        <v>76</v>
      </c>
      <c r="B96" s="1">
        <v>85</v>
      </c>
      <c r="C96" s="2" t="s">
        <v>109</v>
      </c>
      <c r="D96" s="2" t="s">
        <v>110</v>
      </c>
      <c r="E96" s="2" t="s">
        <v>158</v>
      </c>
    </row>
    <row r="97" spans="1:10" ht="86.4" x14ac:dyDescent="0.3">
      <c r="A97" s="1" t="s">
        <v>76</v>
      </c>
      <c r="B97" s="1">
        <v>86</v>
      </c>
      <c r="C97" s="2" t="s">
        <v>111</v>
      </c>
      <c r="D97" s="6" t="s">
        <v>112</v>
      </c>
      <c r="E97" s="2" t="s">
        <v>228</v>
      </c>
    </row>
    <row r="98" spans="1:10" x14ac:dyDescent="0.3">
      <c r="A98" s="1" t="s">
        <v>76</v>
      </c>
      <c r="B98" s="1">
        <v>87</v>
      </c>
    </row>
    <row r="99" spans="1:10" x14ac:dyDescent="0.3">
      <c r="A99" s="1" t="s">
        <v>76</v>
      </c>
      <c r="B99" s="1">
        <v>88</v>
      </c>
    </row>
    <row r="100" spans="1:10" x14ac:dyDescent="0.3">
      <c r="A100" s="13" t="s">
        <v>76</v>
      </c>
      <c r="B100" s="13">
        <v>89</v>
      </c>
      <c r="C100" s="14" t="s">
        <v>113</v>
      </c>
      <c r="D100" s="14" t="s">
        <v>114</v>
      </c>
      <c r="E100" s="14" t="s">
        <v>159</v>
      </c>
      <c r="F100" s="14"/>
      <c r="G100" s="14"/>
      <c r="H100" s="14"/>
      <c r="I100" s="14"/>
      <c r="J100" s="15" t="s">
        <v>10</v>
      </c>
    </row>
    <row r="101" spans="1:10" x14ac:dyDescent="0.3">
      <c r="A101" s="1" t="s">
        <v>76</v>
      </c>
      <c r="B101" s="1">
        <v>90</v>
      </c>
      <c r="C101" s="2" t="s">
        <v>214</v>
      </c>
      <c r="D101" s="2" t="s">
        <v>160</v>
      </c>
      <c r="E101" s="2" t="s">
        <v>219</v>
      </c>
    </row>
    <row r="102" spans="1:10" ht="28.8" x14ac:dyDescent="0.3">
      <c r="A102" s="1" t="s">
        <v>76</v>
      </c>
      <c r="B102" s="1">
        <v>91</v>
      </c>
      <c r="C102" s="2" t="s">
        <v>215</v>
      </c>
      <c r="D102" s="2" t="s">
        <v>161</v>
      </c>
      <c r="E102" s="2" t="s">
        <v>229</v>
      </c>
    </row>
    <row r="103" spans="1:10" x14ac:dyDescent="0.3">
      <c r="A103" s="1" t="s">
        <v>76</v>
      </c>
      <c r="B103" s="1">
        <v>92</v>
      </c>
      <c r="C103" s="2" t="s">
        <v>216</v>
      </c>
      <c r="D103" s="2" t="s">
        <v>162</v>
      </c>
      <c r="E103" s="2" t="s">
        <v>230</v>
      </c>
    </row>
    <row r="104" spans="1:10" x14ac:dyDescent="0.3">
      <c r="A104" s="1" t="s">
        <v>76</v>
      </c>
      <c r="B104" s="1">
        <v>93</v>
      </c>
      <c r="C104" s="2" t="s">
        <v>217</v>
      </c>
      <c r="D104" s="2" t="s">
        <v>218</v>
      </c>
      <c r="E104" s="2" t="s">
        <v>232</v>
      </c>
    </row>
    <row r="105" spans="1:10" ht="28.8" x14ac:dyDescent="0.3">
      <c r="A105" s="1" t="s">
        <v>76</v>
      </c>
      <c r="B105" s="1">
        <v>94</v>
      </c>
      <c r="C105" s="2" t="s">
        <v>115</v>
      </c>
      <c r="D105" s="2" t="s">
        <v>163</v>
      </c>
      <c r="E105" s="2" t="s">
        <v>231</v>
      </c>
    </row>
    <row r="106" spans="1:10" x14ac:dyDescent="0.3">
      <c r="A106" s="1" t="s">
        <v>76</v>
      </c>
      <c r="B106" s="1">
        <v>95</v>
      </c>
      <c r="C106" s="2" t="s">
        <v>116</v>
      </c>
      <c r="D106" s="2" t="s">
        <v>164</v>
      </c>
      <c r="E106" s="2" t="s">
        <v>165</v>
      </c>
    </row>
    <row r="107" spans="1:10" x14ac:dyDescent="0.3">
      <c r="A107" s="1" t="s">
        <v>76</v>
      </c>
      <c r="B107" s="1">
        <v>96</v>
      </c>
      <c r="C107" s="2" t="s">
        <v>117</v>
      </c>
      <c r="D107" s="2" t="s">
        <v>166</v>
      </c>
      <c r="E107" s="2" t="s">
        <v>167</v>
      </c>
    </row>
    <row r="108" spans="1:10" x14ac:dyDescent="0.3">
      <c r="A108" s="1" t="s">
        <v>76</v>
      </c>
      <c r="B108" s="1">
        <v>97</v>
      </c>
    </row>
    <row r="109" spans="1:10" x14ac:dyDescent="0.3">
      <c r="A109" s="1" t="s">
        <v>76</v>
      </c>
      <c r="B109" s="1">
        <v>98</v>
      </c>
    </row>
    <row r="110" spans="1:10" x14ac:dyDescent="0.3">
      <c r="A110" s="1" t="s">
        <v>76</v>
      </c>
      <c r="B110" s="1">
        <v>99</v>
      </c>
    </row>
    <row r="111" spans="1:10" x14ac:dyDescent="0.3">
      <c r="A111" s="13" t="s">
        <v>118</v>
      </c>
      <c r="B111" s="13">
        <v>100</v>
      </c>
      <c r="C111" s="14" t="s">
        <v>196</v>
      </c>
      <c r="D111" s="14" t="s">
        <v>118</v>
      </c>
      <c r="E111" s="14" t="s">
        <v>197</v>
      </c>
      <c r="F111" s="14"/>
      <c r="G111" s="14"/>
      <c r="H111" s="14"/>
      <c r="I111" s="14"/>
      <c r="J111" s="15"/>
    </row>
    <row r="112" spans="1:10" ht="28.8" x14ac:dyDescent="0.3">
      <c r="A112" s="1" t="s">
        <v>118</v>
      </c>
      <c r="B112" s="1">
        <v>101</v>
      </c>
      <c r="C112" s="2" t="s">
        <v>87</v>
      </c>
      <c r="D112" s="2" t="s">
        <v>168</v>
      </c>
      <c r="E112" s="2" t="s">
        <v>169</v>
      </c>
    </row>
    <row r="113" spans="1:5" x14ac:dyDescent="0.3">
      <c r="A113" s="1" t="s">
        <v>118</v>
      </c>
      <c r="B113" s="1">
        <v>102</v>
      </c>
      <c r="C113" s="2" t="s">
        <v>88</v>
      </c>
      <c r="D113" s="2" t="s">
        <v>170</v>
      </c>
      <c r="E113" s="2" t="s">
        <v>171</v>
      </c>
    </row>
    <row r="114" spans="1:5" x14ac:dyDescent="0.3">
      <c r="A114" s="1" t="s">
        <v>118</v>
      </c>
      <c r="B114" s="1">
        <v>103</v>
      </c>
      <c r="C114" s="2" t="s">
        <v>89</v>
      </c>
      <c r="D114" s="2" t="s">
        <v>172</v>
      </c>
      <c r="E114" s="2" t="s">
        <v>173</v>
      </c>
    </row>
    <row r="115" spans="1:5" x14ac:dyDescent="0.3">
      <c r="A115" s="1" t="s">
        <v>118</v>
      </c>
      <c r="B115" s="1">
        <v>104</v>
      </c>
    </row>
    <row r="116" spans="1:5" x14ac:dyDescent="0.3">
      <c r="A116" s="1" t="s">
        <v>118</v>
      </c>
      <c r="B116" s="1">
        <v>105</v>
      </c>
      <c r="C116" s="2" t="s">
        <v>11</v>
      </c>
      <c r="D116" s="2" t="s">
        <v>174</v>
      </c>
      <c r="E116" s="2" t="s">
        <v>175</v>
      </c>
    </row>
    <row r="117" spans="1:5" x14ac:dyDescent="0.3">
      <c r="A117" s="1" t="s">
        <v>118</v>
      </c>
      <c r="B117" s="1">
        <v>106</v>
      </c>
      <c r="C117" s="2" t="s">
        <v>14</v>
      </c>
      <c r="D117" s="2" t="s">
        <v>176</v>
      </c>
      <c r="E117" s="2" t="s">
        <v>177</v>
      </c>
    </row>
    <row r="118" spans="1:5" x14ac:dyDescent="0.3">
      <c r="A118" s="1" t="s">
        <v>118</v>
      </c>
      <c r="B118" s="1">
        <v>107</v>
      </c>
      <c r="C118" s="2" t="s">
        <v>12</v>
      </c>
      <c r="D118" s="2" t="s">
        <v>178</v>
      </c>
      <c r="E118" s="2" t="s">
        <v>179</v>
      </c>
    </row>
    <row r="119" spans="1:5" x14ac:dyDescent="0.3">
      <c r="A119" s="1" t="s">
        <v>118</v>
      </c>
      <c r="B119" s="1">
        <v>108</v>
      </c>
      <c r="C119" s="2" t="s">
        <v>13</v>
      </c>
      <c r="D119" s="2" t="s">
        <v>180</v>
      </c>
      <c r="E119" s="2" t="s">
        <v>181</v>
      </c>
    </row>
    <row r="120" spans="1:5" x14ac:dyDescent="0.3">
      <c r="A120" s="1" t="s">
        <v>118</v>
      </c>
      <c r="B120" s="1">
        <v>109</v>
      </c>
    </row>
    <row r="121" spans="1:5" x14ac:dyDescent="0.3">
      <c r="A121" s="1" t="s">
        <v>118</v>
      </c>
      <c r="B121" s="1">
        <v>110</v>
      </c>
      <c r="C121" s="2" t="s">
        <v>15</v>
      </c>
      <c r="D121" s="2" t="s">
        <v>182</v>
      </c>
      <c r="E121" s="2" t="s">
        <v>183</v>
      </c>
    </row>
    <row r="122" spans="1:5" x14ac:dyDescent="0.3">
      <c r="A122" s="1" t="s">
        <v>118</v>
      </c>
      <c r="B122" s="1">
        <v>111</v>
      </c>
      <c r="C122" s="2" t="s">
        <v>18</v>
      </c>
      <c r="D122" s="2" t="s">
        <v>184</v>
      </c>
      <c r="E122" s="2" t="s">
        <v>185</v>
      </c>
    </row>
    <row r="123" spans="1:5" x14ac:dyDescent="0.3">
      <c r="A123" s="1" t="s">
        <v>118</v>
      </c>
      <c r="B123" s="1">
        <v>112</v>
      </c>
      <c r="C123" s="2" t="s">
        <v>16</v>
      </c>
      <c r="D123" s="2" t="s">
        <v>186</v>
      </c>
      <c r="E123" s="2" t="s">
        <v>187</v>
      </c>
    </row>
    <row r="124" spans="1:5" x14ac:dyDescent="0.3">
      <c r="A124" s="1" t="s">
        <v>118</v>
      </c>
      <c r="B124" s="1">
        <v>113</v>
      </c>
      <c r="C124" s="2" t="s">
        <v>17</v>
      </c>
      <c r="D124" s="2" t="s">
        <v>188</v>
      </c>
      <c r="E124" s="2" t="s">
        <v>189</v>
      </c>
    </row>
    <row r="125" spans="1:5" x14ac:dyDescent="0.3">
      <c r="A125" s="1" t="s">
        <v>118</v>
      </c>
      <c r="B125" s="1">
        <v>114</v>
      </c>
      <c r="C125" s="2" t="s">
        <v>202</v>
      </c>
      <c r="D125" s="2" t="s">
        <v>204</v>
      </c>
      <c r="E125" s="2" t="s">
        <v>206</v>
      </c>
    </row>
    <row r="126" spans="1:5" x14ac:dyDescent="0.3">
      <c r="A126" s="1" t="s">
        <v>118</v>
      </c>
      <c r="B126" s="1">
        <v>115</v>
      </c>
      <c r="C126" s="2" t="s">
        <v>203</v>
      </c>
      <c r="D126" s="2" t="s">
        <v>205</v>
      </c>
      <c r="E126" s="2" t="s">
        <v>207</v>
      </c>
    </row>
    <row r="127" spans="1:5" x14ac:dyDescent="0.3">
      <c r="A127" s="1" t="s">
        <v>118</v>
      </c>
      <c r="B127" s="1">
        <v>116</v>
      </c>
    </row>
    <row r="128" spans="1:5" x14ac:dyDescent="0.3">
      <c r="A128" s="1" t="s">
        <v>118</v>
      </c>
      <c r="B128" s="1">
        <v>117</v>
      </c>
    </row>
    <row r="129" spans="1:2" x14ac:dyDescent="0.3">
      <c r="A129" s="1" t="s">
        <v>118</v>
      </c>
      <c r="B129" s="1">
        <v>118</v>
      </c>
    </row>
    <row r="130" spans="1:2" x14ac:dyDescent="0.3">
      <c r="A130" s="1" t="s">
        <v>118</v>
      </c>
      <c r="B130" s="1">
        <v>119</v>
      </c>
    </row>
    <row r="131" spans="1:2" x14ac:dyDescent="0.3">
      <c r="A131" s="1" t="s">
        <v>118</v>
      </c>
      <c r="B131" s="1">
        <v>120</v>
      </c>
    </row>
    <row r="132" spans="1:2" x14ac:dyDescent="0.3">
      <c r="A132" s="1" t="s">
        <v>118</v>
      </c>
      <c r="B132" s="1">
        <v>121</v>
      </c>
    </row>
    <row r="133" spans="1:2" x14ac:dyDescent="0.3">
      <c r="A133" s="1" t="s">
        <v>118</v>
      </c>
      <c r="B133" s="1">
        <v>122</v>
      </c>
    </row>
    <row r="134" spans="1:2" x14ac:dyDescent="0.3">
      <c r="A134" s="1" t="s">
        <v>118</v>
      </c>
      <c r="B134" s="1">
        <v>123</v>
      </c>
    </row>
    <row r="135" spans="1:2" x14ac:dyDescent="0.3">
      <c r="A135" s="1" t="s">
        <v>118</v>
      </c>
      <c r="B135" s="1">
        <v>124</v>
      </c>
    </row>
    <row r="136" spans="1:2" x14ac:dyDescent="0.3">
      <c r="A136" s="1" t="s">
        <v>118</v>
      </c>
      <c r="B136" s="1">
        <v>125</v>
      </c>
    </row>
    <row r="137" spans="1:2" x14ac:dyDescent="0.3">
      <c r="A137" s="1" t="s">
        <v>118</v>
      </c>
      <c r="B137" s="1">
        <v>126</v>
      </c>
    </row>
    <row r="138" spans="1:2" x14ac:dyDescent="0.3">
      <c r="A138" s="1" t="s">
        <v>118</v>
      </c>
      <c r="B138" s="1">
        <v>127</v>
      </c>
    </row>
    <row r="139" spans="1:2" x14ac:dyDescent="0.3">
      <c r="A139" s="1" t="s">
        <v>118</v>
      </c>
      <c r="B139" s="1">
        <v>128</v>
      </c>
    </row>
    <row r="140" spans="1:2" x14ac:dyDescent="0.3">
      <c r="A140" s="1" t="s">
        <v>118</v>
      </c>
      <c r="B140" s="1">
        <v>129</v>
      </c>
    </row>
    <row r="141" spans="1:2" x14ac:dyDescent="0.3">
      <c r="A141" s="1" t="s">
        <v>118</v>
      </c>
      <c r="B141" s="1">
        <v>130</v>
      </c>
    </row>
    <row r="142" spans="1:2" x14ac:dyDescent="0.3">
      <c r="A142" s="1" t="s">
        <v>118</v>
      </c>
      <c r="B142" s="1">
        <v>131</v>
      </c>
    </row>
    <row r="143" spans="1:2" x14ac:dyDescent="0.3">
      <c r="A143" s="1" t="s">
        <v>118</v>
      </c>
      <c r="B143" s="1">
        <v>132</v>
      </c>
    </row>
    <row r="144" spans="1:2" x14ac:dyDescent="0.3">
      <c r="A144" s="1" t="s">
        <v>118</v>
      </c>
      <c r="B144" s="1">
        <v>133</v>
      </c>
    </row>
    <row r="145" spans="1:2" x14ac:dyDescent="0.3">
      <c r="A145" s="1" t="s">
        <v>118</v>
      </c>
      <c r="B145" s="1">
        <v>134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Change request</vt:lpstr>
      <vt:lpstr>Language</vt:lpstr>
      <vt:lpstr>'Change request'!Druckbereich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QM   Dominik Kieser</dc:creator>
  <cp:lastModifiedBy>QM   Dominik Kieser</cp:lastModifiedBy>
  <cp:lastPrinted>2026-06-23T05:31:16Z</cp:lastPrinted>
  <dcterms:created xsi:type="dcterms:W3CDTF">2026-03-31T07:34:33Z</dcterms:created>
  <dcterms:modified xsi:type="dcterms:W3CDTF">2026-08-19T08:22:47Z</dcterms:modified>
</cp:coreProperties>
</file>