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2.xml" ContentType="application/vnd.openxmlformats-officedocument.drawing+xml"/>
  <Override PartName="/xl/ctrlProps/ctrlProp5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72.30.30.73\_Uebergabe_\Dominik Kieser\QSV\deutsch\"/>
    </mc:Choice>
  </mc:AlternateContent>
  <xr:revisionPtr revIDLastSave="0" documentId="13_ncr:1_{EB11D0BF-8C59-4595-8D50-F27FDD2AABAB}" xr6:coauthVersionLast="47" xr6:coauthVersionMax="47" xr10:uidLastSave="{00000000-0000-0000-0000-000000000000}"/>
  <workbookProtection workbookAlgorithmName="SHA-512" workbookHashValue="CfpvO+g+TQcJi83caBrRHNGzhDJUZwR36XuMA6Haoq02URbAUfh5l+ZnVHuihUQ2rG70bguUzy/0vF555qyRJg==" workbookSaltValue="vN1lZlM+TqZBKHqBBB0CLw==" workbookSpinCount="100000" lockStructure="1"/>
  <bookViews>
    <workbookView xWindow="28680" yWindow="-120" windowWidth="29040" windowHeight="15840" xr2:uid="{23122494-9194-451B-A421-474C073EE02C}"/>
  </bookViews>
  <sheets>
    <sheet name="Feasibility Study" sheetId="1" r:id="rId1"/>
    <sheet name="Action sheet" sheetId="5" r:id="rId2"/>
    <sheet name="Language" sheetId="2" state="hidden" r:id="rId3"/>
  </sheets>
  <definedNames>
    <definedName name="_xlnm.Print_Area" localSheetId="1">'Action sheet'!$A$1:$AW$102</definedName>
    <definedName name="_xlnm.Print_Area" localSheetId="0">'Feasibility Study'!$B$1:$AX$215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5" l="1"/>
  <c r="B107" i="1"/>
  <c r="AI109" i="1"/>
  <c r="BG3" i="5"/>
  <c r="AZ3" i="5"/>
  <c r="Y3" i="5"/>
  <c r="Q3" i="5"/>
  <c r="H1" i="5"/>
  <c r="A1" i="5"/>
  <c r="B1" i="1"/>
  <c r="BA11" i="1" l="1"/>
  <c r="AS20" i="5"/>
  <c r="BA3" i="1"/>
  <c r="B19" i="5" l="1"/>
  <c r="AO20" i="5"/>
  <c r="AK20" i="5"/>
  <c r="V20" i="5"/>
  <c r="J20" i="5"/>
  <c r="D20" i="5"/>
  <c r="B20" i="5"/>
  <c r="L16" i="5" l="1"/>
  <c r="L14" i="5"/>
  <c r="L12" i="5"/>
  <c r="AI16" i="5"/>
  <c r="AI14" i="5"/>
  <c r="AI12" i="5"/>
  <c r="AI10" i="5"/>
  <c r="L10" i="5"/>
  <c r="Z16" i="5"/>
  <c r="C16" i="5"/>
  <c r="Z14" i="5"/>
  <c r="C14" i="5"/>
  <c r="Z12" i="5"/>
  <c r="C12" i="5"/>
  <c r="Z10" i="5"/>
  <c r="C10" i="5"/>
  <c r="Z9" i="5"/>
  <c r="C9" i="5"/>
  <c r="A6" i="5"/>
  <c r="AM212" i="1" l="1"/>
  <c r="AA212" i="1"/>
  <c r="N212" i="1"/>
  <c r="D212" i="1"/>
  <c r="E203" i="1"/>
  <c r="X206" i="1"/>
  <c r="AC206" i="1"/>
  <c r="AI110" i="1"/>
  <c r="R110" i="1"/>
  <c r="R109" i="1"/>
  <c r="BH11" i="1"/>
  <c r="AO107" i="1"/>
  <c r="R3" i="1"/>
  <c r="AU138" i="1"/>
  <c r="BK62" i="1"/>
  <c r="BJ62" i="1" s="1"/>
  <c r="BK130" i="1"/>
  <c r="BJ130" i="1" s="1"/>
  <c r="BK123" i="1"/>
  <c r="BJ123" i="1" s="1"/>
  <c r="BK116" i="1"/>
  <c r="BJ116" i="1" s="1"/>
  <c r="AU133" i="1"/>
  <c r="AQ133" i="1"/>
  <c r="BK194" i="1" l="1"/>
  <c r="BJ194" i="1" s="1"/>
  <c r="AU192" i="1"/>
  <c r="AQ192" i="1"/>
  <c r="BK187" i="1"/>
  <c r="BJ187" i="1" s="1"/>
  <c r="AU185" i="1"/>
  <c r="AQ185" i="1"/>
  <c r="BK180" i="1"/>
  <c r="BJ180" i="1" s="1"/>
  <c r="AU178" i="1"/>
  <c r="AQ178" i="1"/>
  <c r="BK173" i="1"/>
  <c r="BJ173" i="1" s="1"/>
  <c r="AU171" i="1"/>
  <c r="AQ171" i="1"/>
  <c r="BK166" i="1"/>
  <c r="BJ166" i="1" s="1"/>
  <c r="AU164" i="1"/>
  <c r="AQ164" i="1"/>
  <c r="AU159" i="1"/>
  <c r="AU156" i="1"/>
  <c r="AU153" i="1"/>
  <c r="AU150" i="1"/>
  <c r="AU147" i="1"/>
  <c r="AU144" i="1"/>
  <c r="AU141" i="1"/>
  <c r="AU128" i="1"/>
  <c r="AQ128" i="1"/>
  <c r="AU121" i="1"/>
  <c r="AQ121" i="1"/>
  <c r="AU114" i="1"/>
  <c r="AQ114" i="1"/>
  <c r="BK103" i="1"/>
  <c r="BJ103" i="1" s="1"/>
  <c r="BK97" i="1"/>
  <c r="BJ97" i="1" s="1"/>
  <c r="BK90" i="1"/>
  <c r="BJ90" i="1" s="1"/>
  <c r="BK83" i="1"/>
  <c r="BJ83" i="1" s="1"/>
  <c r="BK76" i="1"/>
  <c r="BJ76" i="1" s="1"/>
  <c r="BK69" i="1"/>
  <c r="BJ69" i="1" s="1"/>
  <c r="BK55" i="1"/>
  <c r="BJ55" i="1" s="1"/>
  <c r="BK48" i="1"/>
  <c r="BJ48" i="1" s="1"/>
  <c r="BK41" i="1"/>
  <c r="BJ41" i="1" s="1"/>
  <c r="AQ104" i="1"/>
  <c r="AU39" i="1"/>
  <c r="AQ39" i="1"/>
  <c r="AQ101" i="1"/>
  <c r="AQ95" i="1"/>
  <c r="AQ88" i="1"/>
  <c r="AQ81" i="1"/>
  <c r="AQ74" i="1"/>
  <c r="AQ67" i="1"/>
  <c r="AQ60" i="1"/>
  <c r="AQ53" i="1"/>
  <c r="AQ46" i="1"/>
  <c r="AU101" i="1"/>
  <c r="AU95" i="1"/>
  <c r="AU88" i="1"/>
  <c r="AU81" i="1"/>
  <c r="AU74" i="1"/>
  <c r="AU67" i="1"/>
  <c r="AU60" i="1"/>
  <c r="AU53" i="1"/>
  <c r="AU46" i="1"/>
  <c r="Z3" i="1"/>
  <c r="E136" i="1"/>
  <c r="E193" i="1"/>
  <c r="E186" i="1"/>
  <c r="E179" i="1"/>
  <c r="E172" i="1"/>
  <c r="E165" i="1"/>
  <c r="E129" i="1"/>
  <c r="E122" i="1"/>
  <c r="E115" i="1"/>
  <c r="E103" i="1"/>
  <c r="E96" i="1"/>
  <c r="E89" i="1"/>
  <c r="E82" i="1"/>
  <c r="E75" i="1"/>
  <c r="E68" i="1"/>
  <c r="E54" i="1"/>
  <c r="E47" i="1"/>
  <c r="E40" i="1"/>
  <c r="E61" i="1"/>
  <c r="Y197" i="1"/>
  <c r="H197" i="1"/>
  <c r="E190" i="1"/>
  <c r="E183" i="1"/>
  <c r="E176" i="1"/>
  <c r="E169" i="1"/>
  <c r="E162" i="1"/>
  <c r="K159" i="1"/>
  <c r="K156" i="1"/>
  <c r="K153" i="1"/>
  <c r="K150" i="1"/>
  <c r="K147" i="1"/>
  <c r="K144" i="1"/>
  <c r="K141" i="1"/>
  <c r="K138" i="1"/>
  <c r="E133" i="1"/>
  <c r="E126" i="1"/>
  <c r="E119" i="1"/>
  <c r="E112" i="1"/>
  <c r="E100" i="1"/>
  <c r="E93" i="1"/>
  <c r="E86" i="1"/>
  <c r="E79" i="1"/>
  <c r="E72" i="1"/>
  <c r="E65" i="1"/>
  <c r="E58" i="1"/>
  <c r="E51" i="1"/>
  <c r="E44" i="1"/>
  <c r="E37" i="1"/>
  <c r="Z110" i="1" l="1"/>
  <c r="Z109" i="1"/>
  <c r="I110" i="1"/>
  <c r="I109" i="1"/>
  <c r="I107" i="1"/>
  <c r="D19" i="1"/>
  <c r="AA21" i="1"/>
  <c r="AA19" i="1"/>
  <c r="AA17" i="1"/>
  <c r="AA15" i="1"/>
  <c r="AA14" i="1"/>
  <c r="D21" i="1"/>
  <c r="D17" i="1"/>
  <c r="D15" i="1"/>
  <c r="D14" i="1"/>
  <c r="B11" i="1"/>
  <c r="C6" i="1"/>
  <c r="C30" i="1"/>
  <c r="C28" i="1"/>
  <c r="C26" i="1"/>
  <c r="AO25" i="1"/>
  <c r="AF25" i="1"/>
  <c r="U25" i="1"/>
  <c r="J25" i="1"/>
  <c r="C25" i="1"/>
  <c r="C24" i="1"/>
  <c r="C32" i="1"/>
  <c r="I59" i="2"/>
  <c r="I58" i="2"/>
  <c r="I14" i="2"/>
  <c r="I17" i="2"/>
  <c r="T3" i="5" s="1"/>
  <c r="I16" i="2"/>
  <c r="I1" i="1"/>
  <c r="AA1" i="1" l="1"/>
  <c r="Z1" i="5"/>
  <c r="U3" i="1"/>
  <c r="AA107" i="1"/>
  <c r="AA24" i="1"/>
  <c r="B12"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<sst xmlns="http://schemas.openxmlformats.org/spreadsheetml/2006/main" count="450" uniqueCount="275">
  <si>
    <t>t</t>
  </si>
  <si>
    <t>Handelt es sich um ein Sicherheitsrelevantes Bauteil (D-Teil)?</t>
  </si>
  <si>
    <t>Deutsch</t>
  </si>
  <si>
    <t>Materialbezeichnung:</t>
  </si>
  <si>
    <t>Materialnummer - Index:</t>
  </si>
  <si>
    <t>Zeichnungsnummer - Index:</t>
  </si>
  <si>
    <t>Lieferantennummer:</t>
  </si>
  <si>
    <t>Lieferant:</t>
  </si>
  <si>
    <t>Adresse (Straße):</t>
  </si>
  <si>
    <t>Daten Lieferant (Vertragspartner)</t>
  </si>
  <si>
    <t>Qualität</t>
  </si>
  <si>
    <t>Vertrieb</t>
  </si>
  <si>
    <t>Projektleitung</t>
  </si>
  <si>
    <t>Funktion</t>
  </si>
  <si>
    <t>E-Mail</t>
  </si>
  <si>
    <t>Telefon</t>
  </si>
  <si>
    <t>Handy</t>
  </si>
  <si>
    <t>Ja</t>
  </si>
  <si>
    <t>1.</t>
  </si>
  <si>
    <t>2.</t>
  </si>
  <si>
    <t>3.</t>
  </si>
  <si>
    <t>Nein</t>
  </si>
  <si>
    <t>Ausführliche Erläuterung wenn "Nein"</t>
  </si>
  <si>
    <t>4.</t>
  </si>
  <si>
    <t>Sind dokumentationspflichtige Sicherheitsrelevante Merkmale (D-Merkmale) vorhanden und ist die Bedeutung bekannt?</t>
  </si>
  <si>
    <t>5.</t>
  </si>
  <si>
    <t>Ist die Bedeutung aller Angaben (z.B. Form- und Lagetoleranzen) auf der Zeichnung eindeutig definiert und verständlich?</t>
  </si>
  <si>
    <t>6.</t>
  </si>
  <si>
    <t>Ist ein Notfallplan bezogen auf das Produkt vorhanden?</t>
  </si>
  <si>
    <t>Werden weitere Fertigungsstandorte bzw. Unterlieferanten später mit vorgesehen?</t>
  </si>
  <si>
    <t>7.</t>
  </si>
  <si>
    <t>8.</t>
  </si>
  <si>
    <t>9.</t>
  </si>
  <si>
    <t>Sind alle benötigten Unterlagen (z.B. Zeichnung, Lastenheft, Spezifikationen, Normen, Qualitätssicherungsvereinbarung) komplett, auf dem aktuellem Stand, eindeutig und völlig verstanden?</t>
  </si>
  <si>
    <t>Kann das Produkt unter Einhaltung aller relevanter Spezifikationen und Vorschriften (z.B. QSV, Normen, Zeichnungen, Lastenhefte) uneingeschränkt und prozesssicher hergestellt werden?</t>
  </si>
  <si>
    <t>Projekt:</t>
  </si>
  <si>
    <t>10.</t>
  </si>
  <si>
    <t>Wird die REACH- Verordnung umgesetzt?</t>
  </si>
  <si>
    <t>11.</t>
  </si>
  <si>
    <t>Ist eine Rückverfolgbarkeit der Bauteile über alle Prozessschritte gewährleistet?</t>
  </si>
  <si>
    <t>Sehen Sie, z.B. bei Merkmalen, Werkstoffen, Prozessen, Materialhandling, Möglichkeiten zur 
Kostenreduzierung und / oder Qualitätsverbesserungen?</t>
  </si>
  <si>
    <t>Ergeben sich aus Lieferantensicht weitere kritische Merkmale (Prozess)?</t>
  </si>
  <si>
    <t>Wenn "Nein", bitte die zutreffenden Punkte nachfolgend ankreuzen und geeignete Vorschläge im "Action sheet" eintragen</t>
  </si>
  <si>
    <t>mit den angegebenen Toleranzen</t>
  </si>
  <si>
    <t>in den geforderten Stückzahlen gemäß Anfrage</t>
  </si>
  <si>
    <t>unter Berücksichtigung der vorgegebenen Normen</t>
  </si>
  <si>
    <t>mit dem geforderten Material und ggf. der geforderten Oberfläche</t>
  </si>
  <si>
    <t>12.</t>
  </si>
  <si>
    <t>13.</t>
  </si>
  <si>
    <t>14.</t>
  </si>
  <si>
    <t>15.</t>
  </si>
  <si>
    <t>16.</t>
  </si>
  <si>
    <t>Falls "Ja", bitte erläutern, wie diese abgesichert werden</t>
  </si>
  <si>
    <t xml:space="preserve">Gibt es kritische Prozesse bzw. kritische Technologien? </t>
  </si>
  <si>
    <t>17.</t>
  </si>
  <si>
    <t>Wird eine Prüf- und Messmittelplanung einschließlich Messmittelfähigkeiten durchgeführt und bei Bemusterung mit vorgelegt?</t>
  </si>
  <si>
    <t>mit der angegebenen Messbasis (Bezugssystem)</t>
  </si>
  <si>
    <t>mit der geforderten technischen Sauberkeit, durchgeführt in einem akkreditierten Prüflabor oder in einem freigegebenen Sauberkeitslabor</t>
  </si>
  <si>
    <t>Können Sie SPC für besondere Merkmale permanent durchführen?</t>
  </si>
  <si>
    <t>18.</t>
  </si>
  <si>
    <t>Wie hoch ist die geplante ppm Rate intern?</t>
  </si>
  <si>
    <t>Wie hoch ist die geplante ppm Rate extern?</t>
  </si>
  <si>
    <t>Wenn "Nein" welche nicht?</t>
  </si>
  <si>
    <t>Wenn relevant, werden die Anforderungen von Speziellen Prozessen (CQI9, …) erfüllt? Wenn verfügbar, schicken Sie bitte die aktuelle Selbstbewertung nach CQI zu.</t>
  </si>
  <si>
    <t>nicht relevant</t>
  </si>
  <si>
    <t xml:space="preserve">Die Herstellbarkeit des benannten Bauteils wird durch den Lieferant bestätigt: </t>
  </si>
  <si>
    <t>Datum</t>
  </si>
  <si>
    <t>Abteilung</t>
  </si>
  <si>
    <t>Unterschrift</t>
  </si>
  <si>
    <t>Projekt Daten</t>
  </si>
  <si>
    <t>Wenn die Prozessfähigkeit für besondere Merkmale nicht erreicht werden kann, wird dann eine 100% Inspektion durchgeführt?</t>
  </si>
  <si>
    <t>Verantwortlicher</t>
  </si>
  <si>
    <t>Sprachauswahl</t>
  </si>
  <si>
    <t>English</t>
  </si>
  <si>
    <t>Polski</t>
  </si>
  <si>
    <t>Reiter</t>
  </si>
  <si>
    <t>Basic data</t>
  </si>
  <si>
    <t>Lieferant</t>
  </si>
  <si>
    <t>Herstellbarkeitsanalyse -</t>
  </si>
  <si>
    <t>Material name:</t>
  </si>
  <si>
    <t>Nazwa materiału:</t>
  </si>
  <si>
    <t>Numer materiału - Spis treści:</t>
  </si>
  <si>
    <t>Nr rysunku. - Spis treści:</t>
  </si>
  <si>
    <t>Material number - index:</t>
  </si>
  <si>
    <t>Drawing no. - index:</t>
  </si>
  <si>
    <t>No</t>
  </si>
  <si>
    <t>Yes</t>
  </si>
  <si>
    <t>Tak</t>
  </si>
  <si>
    <t>Nie</t>
  </si>
  <si>
    <t>Dostawca</t>
  </si>
  <si>
    <t>Supplier</t>
  </si>
  <si>
    <t>Feasibility Study -</t>
  </si>
  <si>
    <t>Studium wykonalności -</t>
  </si>
  <si>
    <t>Is this a safety-critical component (D-part)?</t>
  </si>
  <si>
    <t>Dropdown / Special</t>
  </si>
  <si>
    <t>Project data</t>
  </si>
  <si>
    <t>Dane projektu</t>
  </si>
  <si>
    <t>Questions</t>
  </si>
  <si>
    <t>19.</t>
  </si>
  <si>
    <t>20.</t>
  </si>
  <si>
    <t>21.</t>
  </si>
  <si>
    <t>22.</t>
  </si>
  <si>
    <t>23.</t>
  </si>
  <si>
    <t>24.</t>
  </si>
  <si>
    <t>25.</t>
  </si>
  <si>
    <t>14.1</t>
  </si>
  <si>
    <t>14.2</t>
  </si>
  <si>
    <t>14.3</t>
  </si>
  <si>
    <t>14.4</t>
  </si>
  <si>
    <t>14.5</t>
  </si>
  <si>
    <t>14.6</t>
  </si>
  <si>
    <t>14.7</t>
  </si>
  <si>
    <t>14.8</t>
  </si>
  <si>
    <t>Conclusion</t>
  </si>
  <si>
    <t>Kontaktdaten</t>
  </si>
  <si>
    <t>Contact data</t>
  </si>
  <si>
    <t>Dane kontaktowe</t>
  </si>
  <si>
    <t>Funkcja</t>
  </si>
  <si>
    <t>Function</t>
  </si>
  <si>
    <t>Nazwisko, imię</t>
  </si>
  <si>
    <t>Surname, Name</t>
  </si>
  <si>
    <t>Nachname, Vorname</t>
  </si>
  <si>
    <t>Email</t>
  </si>
  <si>
    <t>Phone</t>
  </si>
  <si>
    <t>Telefon komórkowy</t>
  </si>
  <si>
    <t>Mobile phone</t>
  </si>
  <si>
    <t>Kierownik projektu</t>
  </si>
  <si>
    <t>Project manager</t>
  </si>
  <si>
    <t>Jakość</t>
  </si>
  <si>
    <t>Quality</t>
  </si>
  <si>
    <t>Sprzedaż</t>
  </si>
  <si>
    <t>Sales</t>
  </si>
  <si>
    <t>Prozess-/Werkzeugtechnologe</t>
  </si>
  <si>
    <t>Process-/tool expert</t>
  </si>
  <si>
    <t>Ekspert ds. procesów i narzędzi</t>
  </si>
  <si>
    <t>Supplier Data (contract partner)</t>
  </si>
  <si>
    <t>Dane dostawcy (partner umowy)</t>
  </si>
  <si>
    <t>Supplier:</t>
  </si>
  <si>
    <t>Dostawca:</t>
  </si>
  <si>
    <t>Kod dostawcy:</t>
  </si>
  <si>
    <t>Supplier code:</t>
  </si>
  <si>
    <t>Adres (ulica):</t>
  </si>
  <si>
    <t>Address (street):</t>
  </si>
  <si>
    <t>Adresse (PLZ, Ort, Land):</t>
  </si>
  <si>
    <t>Address (ZIP code, city, Country):</t>
  </si>
  <si>
    <t>Adres (kod pocztowy, miasto, kraj):</t>
  </si>
  <si>
    <t>Project:</t>
  </si>
  <si>
    <t>Question no.</t>
  </si>
  <si>
    <t>Are all the necessary documents (e.g. drawings, specifications, standards, quality assurance agreements) complete, up to date, unambiguous and fully understood?</t>
  </si>
  <si>
    <t>Czy wszystkie niezbędne dokumenty (np. rysunki, specyfikacje, normy, umowy dotyczące zapewnienia jakości) są kompletne, aktualne, jednoznaczne i w pełni zrozumiałe?</t>
  </si>
  <si>
    <t>Are there any safety-related characteristics that must be documented (D-characteristics), and is their meaning known?</t>
  </si>
  <si>
    <t>Czy istnieją jakieś cechy związane z bezpieczeństwem, które należy udokumentować (cechy typu D), i czy znane jest ich znaczenie?</t>
  </si>
  <si>
    <t>Are there plans to add further production plants or sub-suppliers in the future?</t>
  </si>
  <si>
    <t>Czy w przyszłości planowane jest uruchomienie kolejnych zakładów produkcyjnych lub nawiązanie współpracy z kolejnymi poddostawcami?</t>
  </si>
  <si>
    <t>Is the meaning of all the information (e.g. dimensional and position tolerances) on the drawing clearly defined and understandable?</t>
  </si>
  <si>
    <t xml:space="preserve">Are there any critical processes or critical technologies? </t>
  </si>
  <si>
    <t>Is there an contingency plan in place for the product?</t>
  </si>
  <si>
    <t>Is the traceability of components guaranteed throughout all process steps?</t>
  </si>
  <si>
    <t>When relevant, would the requirements of Special Processes (CQI9, …) be complied with? If it is already available, please send the current CQI self-assessment.</t>
  </si>
  <si>
    <t>Können Sie die vereinbarten Mengen mit den derzeitigen Produktionsressourcen (d.h. Personal, Fertigungslinien, Maschinen, Werkzeuge usw.) erfüllen?</t>
  </si>
  <si>
    <t>Can you fulfil the agreed quantities using your current production resources (i.e. staff, production lines, machinery, tools, etc.)?</t>
  </si>
  <si>
    <t>Is the REACH Regulation being implemented?</t>
  </si>
  <si>
    <t>Are there any other critical characteristics (process) from the supplier’s perspective?</t>
  </si>
  <si>
    <t>Can the product be manufactured without restriction and in a reliable manner, in compliance with all relevant specifications and regulations (e.g. QAA, standards, drawings, specifications)?</t>
  </si>
  <si>
    <t>with the specified measuring basis (reference system)</t>
  </si>
  <si>
    <t>with the specified tolerances</t>
  </si>
  <si>
    <t>with the required quantity according to inquiry</t>
  </si>
  <si>
    <t>with the required material and, where applicable, the required surface finish</t>
  </si>
  <si>
    <t>in accordance with the specified standards.</t>
  </si>
  <si>
    <t>with the required technical cleanliness, carried out in an accredited testing laboratory or in an approved cleanliness laboratory</t>
  </si>
  <si>
    <t>with the required capabilities for specific characteristics, D-characteristics Cmk ≥ 1.67 and Cpk ≥ 1.33 (see quality assurance agreement). Customer-specific requirements must be taken into account.</t>
  </si>
  <si>
    <t>If the process capability for specific characteristics cannot be achieved, will a 100% inspection then be carried out?</t>
  </si>
  <si>
    <t>Are you prepared to perform SPC on an on-going basis?</t>
  </si>
  <si>
    <t>Are there characteristics, materials or processes for which a simplification / modification would decrease costs and/or improve quality?</t>
  </si>
  <si>
    <t>What is the estimated internal ppm rate?</t>
  </si>
  <si>
    <t>What is the estimated external ppm rate?</t>
  </si>
  <si>
    <t>Czy znaczenie wszystkich informacji (np. tolerancji wymiarowych i położeniowych) zawartych na rysunku jest jasno określone i zrozumiałe?</t>
  </si>
  <si>
    <t xml:space="preserve">Czy istnieją jakieś kluczowe procesy lub technologie? </t>
  </si>
  <si>
    <t>Czy istnieje plan awaryjny dotyczący tego produktu?</t>
  </si>
  <si>
    <t>Czy zapewniona jest identyfikowalność komponentów na wszystkich etapach procesu?</t>
  </si>
  <si>
    <t>Czy w ramach procesu PPAP/PPF sporządzono i przedłożono plan dotyczący sprzętu do testowania i pomiarów, obejmujący również możliwości tego sprzętu?</t>
  </si>
  <si>
    <t>Is a plan for testing and measuring equipment, including the capabilities of the measuring equipment, drawn up and submitted during PPAP/PPF?</t>
  </si>
  <si>
    <t>Czy w stosownych przypadkach spełnione zostaną wymagania dotyczące procesów specjalnych (CQI9, …) ? Jeśli jest ona już dostępna, prosimy o przesłanie aktualnej samooceny CQI.</t>
  </si>
  <si>
    <t>Czy są Państwo w stanie zrealizować uzgodnione ilości przy pomocy obecnych zasobów produkcyjnych (tj. personelu, linii produkcyjnych, maszyn, narzędzi itp.)?</t>
  </si>
  <si>
    <t>Czy rozporządzenie REACH jest wdrażane?</t>
  </si>
  <si>
    <t>Czy z punktu widzenia dostawcy istnieją jeszcze jakieś inne kluczowe cechy (procesy)?</t>
  </si>
  <si>
    <t>Czy produkt można wytwarzać bez ograniczeń i w sposób niezawodny, zgodnie ze wszystkimi odpowiednimi specyfikacjami i przepisami (np. QAA, normami, rysunkami, specyfikacjami)?</t>
  </si>
  <si>
    <t>z podanymi tolerancjami</t>
  </si>
  <si>
    <t>w ilości zgodnej z zapytaniem</t>
  </si>
  <si>
    <t>wraz z wymaganym materiałem oraz, w stosownych przypadkach, wymaganym wykończeniem powierzchni</t>
  </si>
  <si>
    <t>zgodnie z określonymi normami.</t>
  </si>
  <si>
    <t>z zachowaniem wymaganej czystości technicznej, przeprowadzone w akredytowanym laboratorium badawczym lub w zatwierdzonym laboratorium ds. Czystości</t>
  </si>
  <si>
    <t>z wymaganymi parametrami dla określonych cech, cech typu D: Cmk ≥ 1,67 i Cpk ≥ 1,33 (patrz umowa o zapewnieniu jakości). Należy uwzględnić wymagania klienta.</t>
  </si>
  <si>
    <t>Jeśli nie uda się osiągnąć zdolności procesowej dla określonych cech, czy w takim przypadku przeprowadzona zostanie kontrola 100%?</t>
  </si>
  <si>
    <t>Czy istnieją cechy, materiały lub procesy, w przypadku których uproszczenie lub modyfikacja pozwoliłoby obniżyć koszty i/lub poprawić jakość?</t>
  </si>
  <si>
    <t>Wenn "Ja", bitte erläutern welche</t>
  </si>
  <si>
    <t>If "Yes", please explain which ones</t>
  </si>
  <si>
    <t>Jeśli "tak”, proszę wyjaśnić, które z nich</t>
  </si>
  <si>
    <t>Detailed explanation if "No"</t>
  </si>
  <si>
    <t>Szczegółowe wyjaśnienie w przypadku odpowiedzi "Nie”</t>
  </si>
  <si>
    <t>If "Yes", please explain how these are safeguarde</t>
  </si>
  <si>
    <t>Jeśli odpowiedź brzmi "tak”, proszę wyjaśnić, w jaki sposób są one zabezpieczone</t>
  </si>
  <si>
    <t>If “no”, which ones not?</t>
  </si>
  <si>
    <t>Jeśli "nie”, to które z nich?</t>
  </si>
  <si>
    <t>If "No", please check the apporpriate points below and fill out the "Action sheet" with your suggestions</t>
  </si>
  <si>
    <t>Jeśli odpowiedź brzmi "Nie”, zaznacz poniżej odpowiednie punkty i wypełnij "Arkusz działań”, podając swoje sugestie</t>
  </si>
  <si>
    <t>not relevant</t>
  </si>
  <si>
    <t>Date</t>
  </si>
  <si>
    <t>Responsible person</t>
  </si>
  <si>
    <t>Department</t>
  </si>
  <si>
    <t>Signature</t>
  </si>
  <si>
    <t xml:space="preserve">The supplier confirms that the specified component can be manufactured: </t>
  </si>
  <si>
    <t xml:space="preserve">Dostawca potwierdza, że wskazany komponent może zostać wyprodukowany: </t>
  </si>
  <si>
    <t>Osoba odpowiedzialna</t>
  </si>
  <si>
    <t>Wydział</t>
  </si>
  <si>
    <t>Podpis</t>
  </si>
  <si>
    <t>Data</t>
  </si>
  <si>
    <t>Action sheet</t>
  </si>
  <si>
    <t xml:space="preserve">Nr. </t>
  </si>
  <si>
    <t>Problem- und Maßnahmenblatt</t>
  </si>
  <si>
    <t>Nr.</t>
  </si>
  <si>
    <t>Problem</t>
  </si>
  <si>
    <t>Maßnahme bzw. Lösungsvorschlag</t>
  </si>
  <si>
    <t>Termin</t>
  </si>
  <si>
    <t>Verantwortliche Person (Lieferant)</t>
  </si>
  <si>
    <t>Verantwortliche Person (Elektra)</t>
  </si>
  <si>
    <t>No.</t>
  </si>
  <si>
    <t>Actions/suggested solutions</t>
  </si>
  <si>
    <t>Problem-/ Action sheet</t>
  </si>
  <si>
    <t>Target date</t>
  </si>
  <si>
    <t>responsible person (Elektra)</t>
  </si>
  <si>
    <t>responsible person (Supplier)</t>
  </si>
  <si>
    <t>Prosition drawing (optional)</t>
  </si>
  <si>
    <t>Pos. Zeichnung (optional)</t>
  </si>
  <si>
    <t>Arkusz problemów i działań</t>
  </si>
  <si>
    <t>Działania/proponowane rozwiązania</t>
  </si>
  <si>
    <t>Termin docelowy</t>
  </si>
  <si>
    <t>osoba odpowiedzialna (dostawca)</t>
  </si>
  <si>
    <t>osoba odpowiedzialna (Elektra)</t>
  </si>
  <si>
    <t>Czy w fazie uruchomienia zatwierdzono skoordynowany raport z pomiarów (zgodnie z PPAP/PPF), analizę powtarzalności i odtwarzalności (R@R) oraz protokół odbioru procesu?</t>
  </si>
  <si>
    <t>Is a coordinated measurement report (according to PPAP/PPF), an R@R and a process acceptance approved in the start-up phase?</t>
  </si>
  <si>
    <t>Wird in der Anlaufphase einem abgestimmten Messbericht (nach PPAP/PPF), einem R@R und einer Prozessabnahme zugestimmt?</t>
  </si>
  <si>
    <t>mit den geforderten Fähigkeiten für besondere Merkmale, D-Merkmale Cmk ≥1,67 und  Cpk≥1,33 (siehe Qualitätssicherungsvereinbarung). Kundenspezifische Forderungen sind zu berücksichtigen.</t>
  </si>
  <si>
    <t>Pflichtfeld</t>
  </si>
  <si>
    <t>Pflichtfelder</t>
  </si>
  <si>
    <t>Mandatory Fields</t>
  </si>
  <si>
    <t>Pola obowiązkowe</t>
  </si>
  <si>
    <t>Jaki jest szacunkowy wewnętrzny poziom ppm?</t>
  </si>
  <si>
    <t>Jaki jest szacunkowy zewnętrzny poziom ppm?</t>
  </si>
  <si>
    <t>nie ma zastosowania</t>
  </si>
  <si>
    <t>Numer cechy (opcjonalnie)</t>
  </si>
  <si>
    <t>Czy jest to część o krytycznym znaczeniu dla bezpieczeństwa (część typu D)?</t>
  </si>
  <si>
    <t>z określonymi bazami pomiarowymi (układem odniesienia)</t>
  </si>
  <si>
    <t>Czy są Państwo gotowi do regularnego przeprowadzania kontroli statystycznej procesu (SPC)?</t>
  </si>
  <si>
    <t>Sprache wählen:</t>
  </si>
  <si>
    <t>Select your Language:</t>
  </si>
  <si>
    <t>Wybierz swój język:</t>
  </si>
  <si>
    <t>Rev.01</t>
  </si>
  <si>
    <t>Kundendaten</t>
  </si>
  <si>
    <t>Customer Data</t>
  </si>
  <si>
    <t>Dane klientów</t>
  </si>
  <si>
    <t>ELS:810 01 23
EOT:4 830 03-02QS
PEL:832 01 12</t>
  </si>
  <si>
    <t>Rev.02</t>
  </si>
  <si>
    <t>Ist der Produktionsstandort durch den Kunden für die benötigten Prozesse / Technologien freigegeben?</t>
  </si>
  <si>
    <t>Czy klient zatwierdził zakład produkcyjny pod kątem wymaganych procesów / technologii?</t>
  </si>
  <si>
    <t>Has the customer approved the production plant for the required processes/technologies?</t>
  </si>
  <si>
    <t>Kann Ihr Verpackungskonzept sicherstellen, dass die Sauberkeitsanforderungen des Bauteils bei der Wareneingangsprüfung beim Kunden erfüllt werden?</t>
  </si>
  <si>
    <t>Can your packaging concept ensure that the component’s cleanliness requirements are met during the customer’s incoming goods inspection?</t>
  </si>
  <si>
    <t>Czy Państwa koncepcja opakowania gwarantuje spełnienie wymagań dotyczących czystości elementu podczas kontroli przychodzących towarów przeprowadzanej przez klienta?</t>
  </si>
  <si>
    <t>Kann eine Erstbemusterung gemäß der Kundenanforderung  durchgeführt werden?</t>
  </si>
  <si>
    <t>Czy możliwe jest przeprowadzenie pierwszej kontroli próbek zgodnie z wymaganiami klienta?</t>
  </si>
  <si>
    <t>Can an initial sample inspection be carried out in accordance with the customer’s requirements?</t>
  </si>
  <si>
    <t>Die Herstellbarkeitsanalyse ist eine Verpflichtung zwischen dem Lieferanten und dem Kunden, dass die spezifiziert Zeichnung nach Anforderungen gefertigt, gemessen, moniert, verpackt und geliefert werden kann. Relevante Anmerkungen dürfen auch angegeben werden, wenn sie unten nicht aufgeführt sind.</t>
  </si>
  <si>
    <t>The feasibility study is an agreement between the supplier and the customer confirming that the specified drawing can be manufactured, measured, inspected, packaged and delivered in accordance with the requirements. Relevant comments may also be included even if they are not listed below.</t>
  </si>
  <si>
    <t>Studium wykonalności stanowi porozumienie między dostawcą a klientem, potwierdzające, że określony rysunek techniczny może zostać wyprodukowany, zmierzony, skontrolowany, zapakowany i dostarczony zgodnie z wymaganiami. Można w nim również uwzględnić inne istotne uwagi, nawet jeśli nie zostały one wymienione poniżej.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</si>
</sst>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sz val="8"/>
      <color theme="1"/>
      <name val="Aptos Narrow"/>
      <family val="2"/>
      <scheme val="minor"/>
    </font>
    <font>
      <sz val="6"/>
      <color theme="1"/>
      <name val="Aptos Narrow"/>
      <family val="2"/>
      <scheme val="minor"/>
    </font>
    <font>
      <sz val="6"/>
      <color theme="1"/>
      <name val="Univers"/>
      <family val="2"/>
    </font>
    <font>
      <sz val="7"/>
      <color theme="1"/>
      <name val="Univers"/>
      <family val="2"/>
    </font>
    <font>
      <sz val="8"/>
      <color theme="1"/>
      <name val="Univers"/>
      <family val="2"/>
    </font>
    <font>
      <b/>
      <sz val="11"/>
      <color theme="1"/>
      <name val="Univers"/>
      <family val="2"/>
    </font>
    <font>
      <b/>
      <sz val="8"/>
      <color theme="1"/>
      <name val="Univers"/>
      <family val="2"/>
    </font>
    <font>
      <b/>
      <sz val="12"/>
      <color theme="1"/>
      <name val="Univers"/>
      <family val="2"/>
    </font>
    <font>
      <sz val="7"/>
      <color theme="1"/>
      <name val="Wingdings 3"/>
      <family val="1"/>
      <charset val="2"/>
    </font>
    <font>
      <b/>
      <sz val="6"/>
      <color theme="1"/>
      <name val="Univers"/>
      <family val="2"/>
    </font>
    <font>
      <sz val="5"/>
      <color theme="1"/>
      <name val="Univers"/>
      <family val="2"/>
    </font>
    <font>
      <sz val="7"/>
      <name val="Univers"/>
      <family val="2"/>
    </font>
    <font>
      <sz val="7"/>
      <name val="Wingdings 3"/>
      <family val="1"/>
      <charset val="2"/>
    </font>
    <font>
      <b/>
      <sz val="7"/>
      <name val="Univers"/>
      <family val="2"/>
    </font>
    <font>
      <sz val="7"/>
      <name val="Aptos Narrow"/>
      <family val="2"/>
      <scheme val="minor"/>
    </font>
    <font>
      <b/>
      <sz val="6"/>
      <name val="Univers"/>
      <family val="2"/>
    </font>
    <font>
      <sz val="5"/>
      <name val="Univers"/>
      <family val="2"/>
    </font>
    <font>
      <sz val="11"/>
      <name val="Aptos Narrow"/>
      <family val="2"/>
      <scheme val="minor"/>
    </font>
    <font>
      <sz val="11"/>
      <name val="Univers"/>
      <family val="2"/>
    </font>
    <font>
      <b/>
      <sz val="10"/>
      <color theme="1"/>
      <name val="Univers"/>
      <family val="2"/>
    </font>
    <font>
      <sz val="9"/>
      <color theme="1"/>
      <name val="Univers"/>
      <family val="2"/>
    </font>
    <font>
      <b/>
      <sz val="9"/>
      <color theme="1"/>
      <name val="Univers"/>
      <family val="2"/>
    </font>
    <font>
      <sz val="11"/>
      <color theme="1"/>
      <name val="Univers"/>
      <family val="2"/>
    </font>
    <font>
      <sz val="12"/>
      <color theme="1"/>
      <name val="Aptos Narrow"/>
      <family val="2"/>
      <scheme val="minor"/>
    </font>
    <font>
      <b/>
      <sz val="12"/>
      <color theme="1"/>
      <name val="Aptos Narrow"/>
      <family val="2"/>
      <scheme val="minor"/>
    </font>
    <font>
      <u/>
      <sz val="11"/>
      <color theme="10"/>
      <name val="Aptos Narrow"/>
      <family val="2"/>
      <scheme val="minor"/>
    </font>
    <font>
      <sz val="10"/>
      <name val="Arial"/>
      <family val="2"/>
    </font>
    <font>
      <sz val="8"/>
      <name val="Aptos Narrow"/>
      <family val="2"/>
      <scheme val="minor"/>
    </font>
    <font>
      <sz val="10"/>
      <color theme="1"/>
      <name val="Univers"/>
      <family val="2"/>
    </font>
    <font>
      <b/>
      <sz val="16"/>
      <color theme="1"/>
      <name val="Univers"/>
      <family val="2"/>
    </font>
    <font>
      <sz val="8"/>
      <name val="Univers"/>
      <family val="2"/>
    </font>
    <font>
      <sz val="6"/>
      <name val="Univers"/>
      <family val="2"/>
    </font>
    <font>
      <b/>
      <sz val="5"/>
      <color theme="1"/>
      <name val="Univers"/>
      <family val="2"/>
    </font>
  </fonts>
  <fills count="10">
    <fill>
      <patternFill patternType="none"/>
    </fill>
    <fill>
      <patternFill patternType="gray125"/>
    </fill>
    <fill>
      <patternFill patternType="solid">
        <fgColor theme="0" tint="-0.14999847407452621"/>
        <bgColor indexed="64"/>
      </patternFill>
    </fill>
    <fill>
      <patternFill patternType="solid">
        <fgColor rgb="FFFFFF8F"/>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tint="-0.34998626667073579"/>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theme="0" tint="-0.24994659260841701"/>
      </bottom>
      <diagonal/>
    </border>
    <border>
      <left/>
      <right/>
      <top style="thin">
        <color theme="0" tint="-0.24994659260841701"/>
      </top>
      <bottom/>
      <diagonal/>
    </border>
    <border>
      <left style="medium">
        <color indexed="64"/>
      </left>
      <right/>
      <top/>
      <bottom style="thin">
        <color theme="0" tint="-0.24994659260841701"/>
      </bottom>
      <diagonal/>
    </border>
    <border>
      <left/>
      <right style="medium">
        <color indexed="64"/>
      </right>
      <top/>
      <bottom style="thin">
        <color theme="0" tint="-0.24994659260841701"/>
      </bottom>
      <diagonal/>
    </border>
    <border>
      <left style="medium">
        <color indexed="64"/>
      </left>
      <right/>
      <top style="thin">
        <color theme="0" tint="-0.24994659260841701"/>
      </top>
      <bottom/>
      <diagonal/>
    </border>
    <border>
      <left/>
      <right style="medium">
        <color indexed="64"/>
      </right>
      <top style="thin">
        <color theme="0" tint="-0.24994659260841701"/>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style="thin">
        <color theme="1"/>
      </top>
      <bottom/>
      <diagonal/>
    </border>
    <border>
      <left style="thin">
        <color theme="0" tint="-0.24994659260841701"/>
      </left>
      <right/>
      <top style="medium">
        <color indexed="64"/>
      </top>
      <bottom/>
      <diagonal/>
    </border>
    <border>
      <left style="thin">
        <color theme="0" tint="-0.24994659260841701"/>
      </left>
      <right/>
      <top/>
      <bottom/>
      <diagonal/>
    </border>
    <border>
      <left style="thin">
        <color theme="0" tint="-0.24994659260841701"/>
      </left>
      <right/>
      <top/>
      <bottom style="thin">
        <color indexed="64"/>
      </bottom>
      <diagonal/>
    </border>
    <border>
      <left style="thin">
        <color theme="0" tint="-0.14996795556505021"/>
      </left>
      <right/>
      <top style="medium">
        <color indexed="64"/>
      </top>
      <bottom/>
      <diagonal/>
    </border>
    <border>
      <left style="thin">
        <color theme="0" tint="-0.14996795556505021"/>
      </left>
      <right/>
      <top/>
      <bottom style="thin">
        <color indexed="64"/>
      </bottom>
      <diagonal/>
    </border>
  </borders>
  <cellStyleXfs count="3">
    <xf numFmtId="0" fontId="0" fillId="0" borderId="0"/>
    <xf numFmtId="0" fontId="26" fillId="0" borderId="0" applyNumberFormat="0" applyFill="0" applyBorder="0" applyAlignment="0" applyProtection="0"/>
    <xf numFmtId="0" fontId="27" fillId="0" borderId="0"/>
  </cellStyleXfs>
  <cellXfs count="274">
    <xf numFmtId="0" fontId="0" fillId="0" borderId="0" xfId="0"/>
    <xf numFmtId="0" fontId="0" fillId="6" borderId="0" xfId="0" applyFill="1"/>
    <xf numFmtId="0" fontId="0" fillId="0" borderId="0" xfId="0" applyAlignment="1">
      <alignment horizontal="center" vertical="center"/>
    </xf>
    <xf numFmtId="0" fontId="24" fillId="0" borderId="0" xfId="0" applyFont="1" applyAlignment="1">
      <alignment horizontal="center" vertical="center"/>
    </xf>
    <xf numFmtId="0" fontId="25" fillId="7" borderId="0" xfId="0" applyFont="1" applyFill="1" applyAlignment="1">
      <alignment horizontal="center" vertical="center"/>
    </xf>
    <xf numFmtId="0" fontId="25" fillId="8" borderId="0" xfId="0" applyFont="1" applyFill="1" applyAlignment="1">
      <alignment horizontal="center" vertical="center"/>
    </xf>
    <xf numFmtId="0" fontId="25" fillId="3" borderId="0" xfId="0" applyFont="1" applyFill="1" applyAlignment="1">
      <alignment horizontal="center" vertical="center"/>
    </xf>
    <xf numFmtId="0" fontId="25" fillId="2" borderId="0" xfId="0" applyFont="1" applyFill="1" applyAlignment="1">
      <alignment horizontal="center" vertical="center"/>
    </xf>
    <xf numFmtId="0" fontId="0" fillId="0" borderId="0" xfId="0" applyAlignment="1">
      <alignment wrapText="1"/>
    </xf>
    <xf numFmtId="0" fontId="0" fillId="9" borderId="0" xfId="0" applyFill="1" applyAlignment="1">
      <alignment horizontal="center" vertical="center"/>
    </xf>
    <xf numFmtId="0" fontId="0" fillId="9" borderId="0" xfId="0" applyFill="1"/>
    <xf numFmtId="0" fontId="0" fillId="9" borderId="0" xfId="0" applyFill="1" applyAlignment="1">
      <alignment wrapText="1"/>
    </xf>
    <xf numFmtId="49" fontId="0" fillId="0" borderId="0" xfId="0" applyNumberFormat="1"/>
    <xf numFmtId="0" fontId="1" fillId="0" borderId="0" xfId="0" applyFont="1"/>
    <xf numFmtId="0" fontId="12" fillId="0" borderId="33" xfId="0" applyFont="1" applyBorder="1" applyAlignment="1">
      <alignment horizontal="center" vertical="center"/>
    </xf>
    <xf numFmtId="0" fontId="12" fillId="0" borderId="38" xfId="0" applyFont="1" applyBorder="1" applyAlignment="1">
      <alignment horizontal="center" vertical="center"/>
    </xf>
    <xf numFmtId="0" fontId="13" fillId="0" borderId="38" xfId="0" applyFont="1" applyBorder="1" applyAlignment="1">
      <alignment horizontal="center" vertical="center"/>
    </xf>
    <xf numFmtId="0" fontId="14" fillId="0" borderId="38" xfId="0" applyFont="1" applyBorder="1" applyAlignment="1">
      <alignment horizontal="center" vertical="center"/>
    </xf>
    <xf numFmtId="0" fontId="15" fillId="0" borderId="38" xfId="0" applyFont="1" applyBorder="1" applyAlignment="1">
      <alignment horizontal="center" vertical="center"/>
    </xf>
    <xf numFmtId="0" fontId="16" fillId="0" borderId="38" xfId="0" applyFont="1" applyBorder="1" applyAlignment="1">
      <alignment horizontal="center" vertical="center" wrapText="1"/>
    </xf>
    <xf numFmtId="0" fontId="17" fillId="0" borderId="38" xfId="0" applyFont="1" applyBorder="1" applyAlignment="1">
      <alignment horizontal="center" vertical="center"/>
    </xf>
    <xf numFmtId="0" fontId="17" fillId="0" borderId="34" xfId="0" applyFont="1" applyBorder="1" applyAlignment="1">
      <alignment horizontal="center" vertical="center"/>
    </xf>
    <xf numFmtId="0" fontId="12" fillId="0" borderId="32" xfId="0" applyFont="1" applyBorder="1" applyAlignment="1">
      <alignment horizontal="center" vertical="center"/>
    </xf>
    <xf numFmtId="0" fontId="17" fillId="0" borderId="28" xfId="0" applyFont="1" applyBorder="1" applyAlignment="1">
      <alignment horizontal="center" vertical="center"/>
    </xf>
    <xf numFmtId="0" fontId="18" fillId="0" borderId="32" xfId="0" applyFont="1" applyBorder="1"/>
    <xf numFmtId="0" fontId="19" fillId="0" borderId="28" xfId="0" applyFont="1" applyBorder="1"/>
    <xf numFmtId="0" fontId="18" fillId="0" borderId="27" xfId="0" applyFont="1" applyBorder="1"/>
    <xf numFmtId="0" fontId="18" fillId="0" borderId="3" xfId="0" applyFont="1" applyBorder="1"/>
    <xf numFmtId="0" fontId="19" fillId="0" borderId="3" xfId="0" applyFont="1" applyBorder="1" applyAlignment="1">
      <alignment vertical="center"/>
    </xf>
    <xf numFmtId="0" fontId="14" fillId="0" borderId="3" xfId="0" applyFont="1" applyBorder="1" applyAlignment="1">
      <alignment vertical="center"/>
    </xf>
    <xf numFmtId="0" fontId="15" fillId="0" borderId="3" xfId="0" applyFont="1" applyBorder="1" applyAlignment="1">
      <alignment vertical="center"/>
    </xf>
    <xf numFmtId="0" fontId="13" fillId="0" borderId="3" xfId="0" applyFont="1" applyBorder="1" applyAlignment="1">
      <alignment vertical="center"/>
    </xf>
    <xf numFmtId="0" fontId="16" fillId="0" borderId="3" xfId="0" applyFont="1" applyBorder="1" applyAlignment="1">
      <alignment vertical="center" wrapText="1"/>
    </xf>
    <xf numFmtId="0" fontId="12" fillId="0" borderId="3" xfId="0" applyFont="1" applyBorder="1" applyAlignment="1">
      <alignment vertical="center" wrapText="1"/>
    </xf>
    <xf numFmtId="0" fontId="19" fillId="0" borderId="3" xfId="0" applyFont="1" applyBorder="1"/>
    <xf numFmtId="0" fontId="19" fillId="0" borderId="29" xfId="0" applyFont="1" applyBorder="1"/>
    <xf numFmtId="0" fontId="5" fillId="0" borderId="32" xfId="0" applyFont="1" applyBorder="1"/>
    <xf numFmtId="0" fontId="5" fillId="0" borderId="0" xfId="0" applyFont="1"/>
    <xf numFmtId="0" fontId="5" fillId="0" borderId="28" xfId="0" applyFont="1" applyBorder="1"/>
    <xf numFmtId="0" fontId="10" fillId="0" borderId="0" xfId="0" applyFont="1" applyAlignment="1">
      <alignment vertical="center"/>
    </xf>
    <xf numFmtId="0" fontId="5" fillId="0" borderId="0" xfId="0" applyFont="1" applyAlignment="1">
      <alignment horizontal="left"/>
    </xf>
    <xf numFmtId="0" fontId="7" fillId="0" borderId="0" xfId="0" applyFont="1" applyAlignment="1">
      <alignment vertical="center"/>
    </xf>
    <xf numFmtId="0" fontId="5" fillId="0" borderId="3" xfId="0" applyFont="1" applyBorder="1"/>
    <xf numFmtId="0" fontId="0" fillId="0" borderId="3" xfId="0" applyBorder="1"/>
    <xf numFmtId="0" fontId="5" fillId="0" borderId="0" xfId="0" applyFont="1" applyAlignment="1">
      <alignment vertical="center"/>
    </xf>
    <xf numFmtId="0" fontId="10" fillId="0" borderId="0" xfId="0" applyFont="1" applyAlignment="1">
      <alignment vertical="center" wrapText="1"/>
    </xf>
    <xf numFmtId="0" fontId="1" fillId="0" borderId="32" xfId="0" applyFont="1" applyBorder="1"/>
    <xf numFmtId="0" fontId="2" fillId="0" borderId="0" xfId="0" applyFont="1"/>
    <xf numFmtId="0" fontId="3" fillId="0" borderId="0" xfId="0" applyFont="1"/>
    <xf numFmtId="0" fontId="1" fillId="0" borderId="28" xfId="0" applyFont="1" applyBorder="1"/>
    <xf numFmtId="0" fontId="0" fillId="0" borderId="32" xfId="0" applyBorder="1"/>
    <xf numFmtId="0" fontId="0" fillId="0" borderId="28" xfId="0" applyBorder="1"/>
    <xf numFmtId="0" fontId="0" fillId="0" borderId="35" xfId="0" applyBorder="1"/>
    <xf numFmtId="0" fontId="0" fillId="0" borderId="36" xfId="0" applyBorder="1"/>
    <xf numFmtId="0" fontId="2" fillId="0" borderId="36" xfId="0" applyFont="1" applyBorder="1"/>
    <xf numFmtId="0" fontId="0" fillId="0" borderId="37" xfId="0" applyBorder="1"/>
    <xf numFmtId="0" fontId="0" fillId="0" borderId="0" xfId="0" applyAlignment="1">
      <alignment vertical="center"/>
    </xf>
    <xf numFmtId="0" fontId="2" fillId="0" borderId="0" xfId="0" applyFont="1" applyAlignment="1">
      <alignment horizontal="left"/>
    </xf>
    <xf numFmtId="0" fontId="3" fillId="0" borderId="0" xfId="0" applyFont="1" applyAlignment="1">
      <alignment horizontal="left"/>
    </xf>
    <xf numFmtId="0" fontId="0" fillId="0" borderId="45" xfId="0" applyBorder="1"/>
    <xf numFmtId="0" fontId="5" fillId="0" borderId="43" xfId="0" applyFont="1" applyBorder="1"/>
    <xf numFmtId="0" fontId="11" fillId="0" borderId="43" xfId="0" applyFont="1" applyBorder="1" applyAlignment="1">
      <alignment vertical="top" wrapText="1"/>
    </xf>
    <xf numFmtId="0" fontId="0" fillId="0" borderId="46" xfId="0" applyBorder="1"/>
    <xf numFmtId="0" fontId="23" fillId="0" borderId="47" xfId="0" applyFont="1" applyBorder="1"/>
    <xf numFmtId="0" fontId="23" fillId="0" borderId="44" xfId="0" applyFont="1" applyBorder="1"/>
    <xf numFmtId="0" fontId="3" fillId="0" borderId="44" xfId="0" applyFont="1" applyBorder="1"/>
    <xf numFmtId="49" fontId="10" fillId="0" borderId="44" xfId="0" applyNumberFormat="1" applyFont="1" applyBorder="1" applyAlignment="1">
      <alignment vertical="center"/>
    </xf>
    <xf numFmtId="0" fontId="10" fillId="0" borderId="44" xfId="0" applyFont="1" applyBorder="1" applyAlignment="1">
      <alignment vertical="center"/>
    </xf>
    <xf numFmtId="0" fontId="5" fillId="0" borderId="44" xfId="0" applyFont="1" applyBorder="1" applyAlignment="1">
      <alignment vertical="center"/>
    </xf>
    <xf numFmtId="0" fontId="23" fillId="0" borderId="48" xfId="0" applyFont="1" applyBorder="1"/>
    <xf numFmtId="0" fontId="23" fillId="0" borderId="32" xfId="0" applyFont="1" applyBorder="1"/>
    <xf numFmtId="0" fontId="23" fillId="0" borderId="0" xfId="0" applyFont="1"/>
    <xf numFmtId="0" fontId="23" fillId="0" borderId="28" xfId="0" applyFont="1" applyBorder="1"/>
    <xf numFmtId="0" fontId="11" fillId="0" borderId="0" xfId="0" applyFont="1" applyAlignment="1">
      <alignment vertical="center" wrapText="1"/>
    </xf>
    <xf numFmtId="0" fontId="11" fillId="0" borderId="32" xfId="0" applyFont="1" applyBorder="1" applyAlignment="1">
      <alignment vertical="center" wrapText="1"/>
    </xf>
    <xf numFmtId="49" fontId="10" fillId="0" borderId="0" xfId="0" applyNumberFormat="1" applyFont="1" applyAlignment="1">
      <alignment vertical="center"/>
    </xf>
    <xf numFmtId="0" fontId="2" fillId="0" borderId="36" xfId="0" applyFont="1" applyBorder="1" applyAlignment="1">
      <alignment horizontal="left"/>
    </xf>
    <xf numFmtId="0" fontId="5" fillId="0" borderId="36" xfId="0" applyFont="1" applyBorder="1" applyAlignment="1">
      <alignment vertical="center"/>
    </xf>
    <xf numFmtId="0" fontId="1" fillId="0" borderId="0" xfId="0" applyFont="1" applyProtection="1">
      <protection locked="0"/>
    </xf>
    <xf numFmtId="0" fontId="21" fillId="0" borderId="0" xfId="0" applyFont="1" applyAlignment="1">
      <alignment vertical="center"/>
    </xf>
    <xf numFmtId="0" fontId="8" fillId="0" borderId="25" xfId="0" applyFont="1" applyBorder="1" applyAlignment="1">
      <alignment horizontal="center" vertical="center"/>
    </xf>
    <xf numFmtId="0" fontId="8" fillId="0" borderId="23" xfId="0" applyFont="1" applyBorder="1" applyAlignment="1">
      <alignment horizontal="center" vertical="center"/>
    </xf>
    <xf numFmtId="0" fontId="8" fillId="0" borderId="26"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28" xfId="0" applyFont="1" applyBorder="1" applyAlignment="1">
      <alignment horizontal="center" vertical="center"/>
    </xf>
    <xf numFmtId="0" fontId="8" fillId="0" borderId="42" xfId="0" applyFont="1" applyBorder="1" applyAlignment="1">
      <alignment horizontal="center" vertical="center"/>
    </xf>
    <xf numFmtId="0" fontId="8" fillId="0" borderId="3" xfId="0" applyFont="1" applyBorder="1" applyAlignment="1">
      <alignment horizontal="center" vertical="center"/>
    </xf>
    <xf numFmtId="0" fontId="8" fillId="0" borderId="29" xfId="0" applyFont="1" applyBorder="1" applyAlignment="1">
      <alignment horizontal="center" vertical="center"/>
    </xf>
    <xf numFmtId="0" fontId="0" fillId="5" borderId="22" xfId="0" applyFill="1" applyBorder="1" applyAlignment="1">
      <alignment horizontal="left" vertical="center"/>
    </xf>
    <xf numFmtId="0" fontId="0" fillId="5" borderId="23" xfId="0" applyFill="1" applyBorder="1" applyAlignment="1">
      <alignment horizontal="left" vertical="center"/>
    </xf>
    <xf numFmtId="0" fontId="0" fillId="5" borderId="32" xfId="0" applyFill="1" applyBorder="1" applyAlignment="1">
      <alignment horizontal="left" vertical="center"/>
    </xf>
    <xf numFmtId="0" fontId="0" fillId="5" borderId="0" xfId="0" applyFill="1" applyAlignment="1">
      <alignment horizontal="left" vertical="center"/>
    </xf>
    <xf numFmtId="0" fontId="0" fillId="5" borderId="35" xfId="0" applyFill="1" applyBorder="1" applyAlignment="1">
      <alignment horizontal="left" vertical="center"/>
    </xf>
    <xf numFmtId="0" fontId="0" fillId="5" borderId="36" xfId="0" applyFill="1" applyBorder="1" applyAlignment="1">
      <alignment horizontal="left" vertical="center"/>
    </xf>
    <xf numFmtId="0" fontId="4" fillId="5" borderId="26" xfId="0" applyFont="1" applyFill="1" applyBorder="1" applyAlignment="1">
      <alignment horizontal="center" vertical="center"/>
    </xf>
    <xf numFmtId="0" fontId="4" fillId="5" borderId="28" xfId="0" applyFont="1" applyFill="1" applyBorder="1" applyAlignment="1">
      <alignment horizontal="center" vertical="center"/>
    </xf>
    <xf numFmtId="0" fontId="4" fillId="5" borderId="37" xfId="0" applyFont="1" applyFill="1" applyBorder="1" applyAlignment="1">
      <alignment horizontal="center" vertical="center"/>
    </xf>
    <xf numFmtId="0" fontId="6" fillId="2" borderId="23" xfId="0" applyFont="1" applyFill="1" applyBorder="1" applyAlignment="1">
      <alignment horizontal="right" vertical="center"/>
    </xf>
    <xf numFmtId="0" fontId="6" fillId="2" borderId="3" xfId="0" applyFont="1" applyFill="1" applyBorder="1" applyAlignment="1">
      <alignment horizontal="right" vertical="center"/>
    </xf>
    <xf numFmtId="0" fontId="9" fillId="0" borderId="38" xfId="0" applyFont="1" applyBorder="1" applyAlignment="1">
      <alignment horizontal="center" vertical="center"/>
    </xf>
    <xf numFmtId="0" fontId="9" fillId="0" borderId="40"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1" fillId="0" borderId="32" xfId="0" applyFont="1" applyBorder="1" applyAlignment="1">
      <alignment horizontal="left" vertical="center" wrapText="1"/>
    </xf>
    <xf numFmtId="0" fontId="11" fillId="0" borderId="0" xfId="0" applyFont="1" applyAlignment="1">
      <alignment horizontal="left" vertical="center" wrapText="1"/>
    </xf>
    <xf numFmtId="0" fontId="11" fillId="0" borderId="27" xfId="0" applyFont="1" applyBorder="1" applyAlignment="1">
      <alignment horizontal="left" vertical="center" wrapText="1"/>
    </xf>
    <xf numFmtId="0" fontId="11" fillId="0" borderId="3" xfId="0" applyFont="1" applyBorder="1" applyAlignment="1">
      <alignment horizontal="left" vertical="center" wrapText="1"/>
    </xf>
    <xf numFmtId="0" fontId="11" fillId="0" borderId="6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3" fillId="0" borderId="51" xfId="0" applyFont="1" applyBorder="1" applyAlignment="1" applyProtection="1">
      <alignment horizontal="left" vertical="top" wrapText="1"/>
      <protection locked="0"/>
    </xf>
    <xf numFmtId="0" fontId="3" fillId="0" borderId="52" xfId="0" applyFont="1" applyBorder="1" applyAlignment="1" applyProtection="1">
      <alignment horizontal="left" vertical="top" wrapText="1"/>
      <protection locked="0"/>
    </xf>
    <xf numFmtId="0" fontId="3" fillId="0" borderId="53" xfId="0" applyFont="1" applyBorder="1" applyAlignment="1" applyProtection="1">
      <alignment horizontal="left" vertical="top" wrapText="1"/>
      <protection locked="0"/>
    </xf>
    <xf numFmtId="0" fontId="3" fillId="0" borderId="5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55" xfId="0" applyFont="1" applyBorder="1" applyAlignment="1" applyProtection="1">
      <alignment horizontal="left" vertical="top" wrapText="1"/>
      <protection locked="0"/>
    </xf>
    <xf numFmtId="0" fontId="3" fillId="0" borderId="56" xfId="0" applyFont="1" applyBorder="1" applyAlignment="1" applyProtection="1">
      <alignment horizontal="left" vertical="top" wrapText="1"/>
      <protection locked="0"/>
    </xf>
    <xf numFmtId="0" fontId="3" fillId="0" borderId="57" xfId="0" applyFont="1" applyBorder="1" applyAlignment="1" applyProtection="1">
      <alignment horizontal="left" vertical="top" wrapText="1"/>
      <protection locked="0"/>
    </xf>
    <xf numFmtId="0" fontId="3" fillId="0" borderId="58" xfId="0" applyFont="1" applyBorder="1" applyAlignment="1" applyProtection="1">
      <alignment horizontal="left" vertical="top" wrapText="1"/>
      <protection locked="0"/>
    </xf>
    <xf numFmtId="0" fontId="7" fillId="0" borderId="0" xfId="0" applyFont="1" applyAlignment="1">
      <alignment horizontal="center" vertical="center"/>
    </xf>
    <xf numFmtId="0" fontId="10" fillId="0" borderId="0" xfId="0" applyFont="1" applyAlignment="1">
      <alignment horizontal="left" vertical="center" wrapText="1"/>
    </xf>
    <xf numFmtId="0" fontId="6" fillId="2" borderId="23" xfId="0" applyFont="1" applyFill="1" applyBorder="1" applyAlignment="1">
      <alignment horizontal="left" vertical="center"/>
    </xf>
    <xf numFmtId="0" fontId="6" fillId="2" borderId="24"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0" fillId="0" borderId="3" xfId="0" applyFont="1" applyBorder="1" applyAlignment="1">
      <alignment horizontal="left" vertical="center"/>
    </xf>
    <xf numFmtId="0" fontId="7" fillId="5" borderId="1" xfId="0" applyFont="1" applyFill="1" applyBorder="1" applyAlignment="1">
      <alignment horizontal="right" vertical="center"/>
    </xf>
    <xf numFmtId="0" fontId="7" fillId="5" borderId="7" xfId="0" applyFont="1" applyFill="1" applyBorder="1" applyAlignment="1">
      <alignment horizontal="right" vertical="center"/>
    </xf>
    <xf numFmtId="14" fontId="29" fillId="0" borderId="0" xfId="0" applyNumberFormat="1" applyFont="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0" fillId="0" borderId="51"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54" xfId="0" applyBorder="1" applyAlignment="1" applyProtection="1">
      <alignment horizontal="center"/>
      <protection locked="0"/>
    </xf>
    <xf numFmtId="0" fontId="0" fillId="0" borderId="0" xfId="0" applyAlignment="1" applyProtection="1">
      <alignment horizontal="center"/>
      <protection locked="0"/>
    </xf>
    <xf numFmtId="0" fontId="0" fillId="0" borderId="55" xfId="0" applyBorder="1" applyAlignment="1" applyProtection="1">
      <alignment horizontal="center"/>
      <protection locked="0"/>
    </xf>
    <xf numFmtId="0" fontId="0" fillId="0" borderId="59" xfId="0" applyBorder="1" applyAlignment="1">
      <alignment horizontal="center"/>
    </xf>
    <xf numFmtId="0" fontId="0" fillId="0" borderId="0" xfId="0" applyAlignment="1">
      <alignment horizontal="center"/>
    </xf>
    <xf numFmtId="0" fontId="0" fillId="0" borderId="0" xfId="0" applyAlignment="1">
      <alignment horizontal="left" vertical="center"/>
    </xf>
    <xf numFmtId="0" fontId="20" fillId="4" borderId="25" xfId="0" applyFont="1" applyFill="1" applyBorder="1" applyAlignment="1">
      <alignment horizontal="center" vertical="center"/>
    </xf>
    <xf numFmtId="0" fontId="20" fillId="4" borderId="23" xfId="0" applyFont="1" applyFill="1" applyBorder="1" applyAlignment="1">
      <alignment horizontal="center" vertical="center"/>
    </xf>
    <xf numFmtId="0" fontId="20" fillId="4" borderId="24" xfId="0" applyFont="1" applyFill="1" applyBorder="1" applyAlignment="1">
      <alignment horizontal="center" vertical="center"/>
    </xf>
    <xf numFmtId="0" fontId="20" fillId="4" borderId="42" xfId="0" applyFont="1" applyFill="1" applyBorder="1" applyAlignment="1">
      <alignment horizontal="center" vertical="center"/>
    </xf>
    <xf numFmtId="0" fontId="20" fillId="4" borderId="3" xfId="0" applyFont="1" applyFill="1" applyBorder="1" applyAlignment="1">
      <alignment horizontal="center" vertical="center"/>
    </xf>
    <xf numFmtId="0" fontId="20" fillId="4" borderId="4" xfId="0" applyFont="1" applyFill="1" applyBorder="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3" fillId="0" borderId="39" xfId="0" applyFont="1" applyBorder="1" applyAlignment="1" applyProtection="1">
      <alignment horizontal="center" vertical="center" wrapText="1"/>
      <protection locked="0"/>
    </xf>
    <xf numFmtId="0" fontId="3" fillId="0" borderId="38"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0" fillId="0" borderId="38" xfId="0" applyFont="1" applyBorder="1" applyAlignment="1">
      <alignment horizontal="left" vertical="center" wrapText="1"/>
    </xf>
    <xf numFmtId="0" fontId="10" fillId="0" borderId="40"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31" fillId="0" borderId="10" xfId="0" applyFont="1" applyBorder="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5" fillId="0" borderId="16"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4" fillId="0" borderId="39" xfId="0" applyFont="1" applyBorder="1" applyAlignment="1">
      <alignment horizontal="center" vertical="center"/>
    </xf>
    <xf numFmtId="0" fontId="4" fillId="0" borderId="38"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left" vertical="center"/>
    </xf>
    <xf numFmtId="16" fontId="7" fillId="0" borderId="0" xfId="0" applyNumberFormat="1" applyFont="1" applyAlignment="1">
      <alignment horizontal="center" vertical="center"/>
    </xf>
    <xf numFmtId="0" fontId="31" fillId="0" borderId="50" xfId="0" applyFont="1" applyBorder="1" applyAlignment="1" applyProtection="1">
      <alignment horizontal="center" vertical="center" wrapText="1"/>
      <protection locked="0"/>
    </xf>
    <xf numFmtId="0" fontId="31" fillId="0" borderId="6" xfId="0" applyFont="1" applyBorder="1" applyAlignment="1" applyProtection="1">
      <alignment horizontal="center" vertical="center" wrapText="1"/>
      <protection locked="0"/>
    </xf>
    <xf numFmtId="0" fontId="10" fillId="0" borderId="0" xfId="0" applyFont="1" applyAlignment="1">
      <alignment horizontal="left" vertical="center"/>
    </xf>
    <xf numFmtId="49" fontId="10" fillId="0" borderId="0" xfId="0" applyNumberFormat="1" applyFont="1" applyAlignment="1">
      <alignment horizontal="center" vertical="center"/>
    </xf>
    <xf numFmtId="0" fontId="11" fillId="0" borderId="0" xfId="0" applyFont="1" applyAlignment="1">
      <alignment horizontal="left" vertical="top" wrapText="1"/>
    </xf>
    <xf numFmtId="0" fontId="10" fillId="2" borderId="1" xfId="0" applyFont="1" applyFill="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 fillId="0" borderId="10" xfId="0" applyFont="1" applyBorder="1" applyAlignment="1">
      <alignment horizontal="left" vertical="center" wrapText="1"/>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12" fillId="0" borderId="39"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7" fillId="2" borderId="30"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1" xfId="0" applyFont="1" applyFill="1" applyBorder="1" applyAlignment="1">
      <alignment horizontal="center" vertical="center"/>
    </xf>
    <xf numFmtId="0" fontId="1" fillId="0" borderId="0" xfId="0" applyFont="1" applyAlignment="1" applyProtection="1">
      <alignment horizontal="center"/>
      <protection locked="0"/>
    </xf>
    <xf numFmtId="0" fontId="4" fillId="0" borderId="38" xfId="0" applyFont="1" applyBorder="1" applyAlignment="1">
      <alignment horizontal="center" vertical="top"/>
    </xf>
    <xf numFmtId="0" fontId="4" fillId="0" borderId="0" xfId="0" applyFont="1" applyAlignment="1">
      <alignment horizontal="center" vertical="top"/>
    </xf>
    <xf numFmtId="0" fontId="3" fillId="0" borderId="5" xfId="0" applyFont="1" applyBorder="1" applyAlignment="1">
      <alignment horizontal="left" wrapText="1"/>
    </xf>
    <xf numFmtId="0" fontId="3" fillId="0" borderId="49" xfId="0" applyFont="1" applyBorder="1" applyAlignment="1">
      <alignment horizontal="left" wrapText="1"/>
    </xf>
    <xf numFmtId="0" fontId="3" fillId="0" borderId="50" xfId="0" applyFont="1" applyBorder="1" applyAlignment="1">
      <alignment horizontal="left" wrapText="1"/>
    </xf>
    <xf numFmtId="0" fontId="3" fillId="0" borderId="50" xfId="0" applyFont="1" applyBorder="1" applyAlignment="1">
      <alignment horizontal="left" vertical="top" wrapText="1"/>
    </xf>
    <xf numFmtId="0" fontId="3" fillId="0" borderId="49" xfId="0" applyFont="1" applyBorder="1" applyAlignment="1">
      <alignment horizontal="left" vertical="top" wrapText="1"/>
    </xf>
    <xf numFmtId="0" fontId="3" fillId="0" borderId="6" xfId="0" applyFont="1" applyBorder="1" applyAlignment="1">
      <alignment horizontal="left" wrapText="1"/>
    </xf>
    <xf numFmtId="0" fontId="31" fillId="0" borderId="10" xfId="1" applyFont="1" applyFill="1" applyBorder="1" applyAlignment="1" applyProtection="1">
      <alignment horizontal="center" vertical="center"/>
      <protection locked="0"/>
    </xf>
    <xf numFmtId="0" fontId="31" fillId="0" borderId="10" xfId="0" applyFont="1" applyBorder="1" applyAlignment="1" applyProtection="1">
      <alignment horizontal="center" vertical="center"/>
      <protection locked="0"/>
    </xf>
    <xf numFmtId="0" fontId="31" fillId="0" borderId="11" xfId="0" applyFont="1" applyBorder="1" applyAlignment="1" applyProtection="1">
      <alignment horizontal="center" vertical="center"/>
      <protection locked="0"/>
    </xf>
    <xf numFmtId="0" fontId="22" fillId="0" borderId="0" xfId="0" applyFont="1" applyAlignment="1">
      <alignment horizontal="center" vertical="center"/>
    </xf>
    <xf numFmtId="0" fontId="0" fillId="3" borderId="22"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0" xfId="0" applyFill="1" applyAlignment="1">
      <alignment horizontal="center" vertical="center" wrapText="1"/>
    </xf>
    <xf numFmtId="0" fontId="0" fillId="3" borderId="28"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23" fillId="0" borderId="0" xfId="0" applyFont="1" applyAlignment="1">
      <alignment horizontal="left" vertical="center"/>
    </xf>
    <xf numFmtId="0" fontId="7" fillId="5" borderId="9" xfId="0" applyFont="1" applyFill="1" applyBorder="1" applyAlignment="1">
      <alignment horizontal="left" vertical="center"/>
    </xf>
    <xf numFmtId="0" fontId="7" fillId="5" borderId="1" xfId="0" applyFont="1" applyFill="1" applyBorder="1" applyAlignment="1">
      <alignment horizontal="left"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32"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3" xfId="0" applyFont="1" applyBorder="1" applyAlignment="1">
      <alignment horizontal="left" vertical="center" wrapText="1"/>
    </xf>
    <xf numFmtId="0" fontId="11" fillId="0" borderId="6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62"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0" fontId="10" fillId="2" borderId="39"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33" fillId="2" borderId="39" xfId="0" applyFont="1" applyFill="1" applyBorder="1" applyAlignment="1">
      <alignment horizontal="center" vertical="center" wrapText="1"/>
    </xf>
    <xf numFmtId="0" fontId="33" fillId="2" borderId="38" xfId="0" applyFont="1" applyFill="1" applyBorder="1" applyAlignment="1">
      <alignment horizontal="center" vertical="center" wrapText="1"/>
    </xf>
    <xf numFmtId="0" fontId="33" fillId="2" borderId="40" xfId="0" applyFont="1" applyFill="1" applyBorder="1" applyAlignment="1">
      <alignment horizontal="center" vertical="center" wrapText="1"/>
    </xf>
    <xf numFmtId="0" fontId="32" fillId="0" borderId="11" xfId="0" applyFont="1" applyBorder="1" applyAlignment="1" applyProtection="1">
      <alignment horizontal="center" vertical="center" wrapText="1"/>
      <protection locked="0"/>
    </xf>
    <xf numFmtId="0" fontId="32" fillId="0" borderId="12"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2" fillId="0" borderId="11" xfId="0" applyFont="1" applyBorder="1" applyAlignment="1" applyProtection="1">
      <alignment horizontal="left" vertical="center" wrapText="1"/>
      <protection locked="0"/>
    </xf>
    <xf numFmtId="0" fontId="3" fillId="0" borderId="10" xfId="0" applyFont="1" applyBorder="1" applyAlignment="1" applyProtection="1">
      <alignment horizontal="center" vertical="center" wrapText="1"/>
      <protection locked="0"/>
    </xf>
    <xf numFmtId="0" fontId="32" fillId="0" borderId="10" xfId="0" applyFont="1" applyBorder="1" applyAlignment="1" applyProtection="1">
      <alignment horizontal="left" vertical="center" wrapText="1"/>
      <protection locked="0"/>
    </xf>
    <xf numFmtId="14" fontId="32" fillId="0" borderId="10" xfId="0" applyNumberFormat="1"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2" fillId="0" borderId="12" xfId="0" applyFont="1" applyBorder="1" applyAlignment="1" applyProtection="1">
      <alignment horizontal="left" vertical="center" wrapText="1"/>
      <protection locked="0"/>
    </xf>
  </cellXfs>
  <cellStyles count="3">
    <cellStyle name="Link" xfId="1" builtinId="8"/>
    <cellStyle name="Normalny 3" xfId="2" xr:uid="{BF610B6B-D801-4845-8416-55B79F29E544}"/>
    <cellStyle name="Standard" xfId="0" builtinId="0"/>
  </cellStyles>
  <dxfs count="46">
    <dxf>
      <fill>
        <patternFill>
          <bgColor rgb="FFFFFF8F"/>
        </patternFill>
      </fill>
    </dxf>
    <dxf>
      <font>
        <color auto="1"/>
      </font>
      <fill>
        <patternFill>
          <bgColor rgb="FFFFFF8F"/>
        </patternFill>
      </fill>
    </dxf>
    <dxf>
      <font>
        <b/>
        <i val="0"/>
        <color theme="1"/>
      </font>
    </dxf>
    <dxf>
      <fill>
        <patternFill>
          <bgColor rgb="FFFFFF8F"/>
        </patternFill>
      </fill>
    </dxf>
    <dxf>
      <font>
        <b/>
        <i val="0"/>
        <strike val="0"/>
        <color auto="1"/>
      </font>
      <numFmt numFmtId="0" formatCode="General"/>
      <fill>
        <patternFill patternType="none">
          <bgColor auto="1"/>
        </patternFill>
      </fill>
    </dxf>
    <dxf>
      <fill>
        <patternFill>
          <bgColor rgb="FFFFFF8F"/>
        </patternFill>
      </fill>
    </dxf>
    <dxf>
      <font>
        <color auto="1"/>
      </font>
      <fill>
        <patternFill>
          <bgColor rgb="FFFFFF8F"/>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rgb="FFFFFF8F"/>
        </patternFill>
      </fill>
    </dxf>
    <dxf>
      <fill>
        <patternFill>
          <bgColor theme="0"/>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rgb="FFFFFF8F"/>
        </patternFill>
      </fill>
    </dxf>
    <dxf>
      <fill>
        <patternFill>
          <bgColor theme="0"/>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rgb="FFFFFF8F"/>
        </patternFill>
      </fill>
    </dxf>
    <dxf>
      <fill>
        <patternFill>
          <bgColor rgb="FFFFFF8F"/>
        </patternFill>
      </fill>
    </dxf>
  </dxfs>
  <tableStyles count="0" defaultTableStyle="TableStyleMedium2" defaultPivotStyle="PivotStyleLight16"/>
  <colors>
    <mruColors>
      <color rgb="FFFFFF58"/>
      <color rgb="FFFFF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ctrlProps/ctrlProp1.xml><?xml version="1.0" encoding="utf-8"?>
<formControlPr xmlns="http://schemas.microsoft.com/office/spreadsheetml/2009/9/main" objectType="CheckBox" fmlaLink="$BJ$53" lockText="1" noThreeD="1"/>
</file>

<file path=xl/ctrlProps/ctrlProp10.xml><?xml version="1.0" encoding="utf-8"?>
<formControlPr xmlns="http://schemas.microsoft.com/office/spreadsheetml/2009/9/main" objectType="CheckBox" fmlaLink="$BK$81" lockText="1" noThreeD="1"/>
</file>

<file path=xl/ctrlProps/ctrlProp11.xml><?xml version="1.0" encoding="utf-8"?>
<formControlPr xmlns="http://schemas.microsoft.com/office/spreadsheetml/2009/9/main" objectType="CheckBox" fmlaLink="$BJ$88" lockText="1" noThreeD="1"/>
</file>

<file path=xl/ctrlProps/ctrlProp12.xml><?xml version="1.0" encoding="utf-8"?>
<formControlPr xmlns="http://schemas.microsoft.com/office/spreadsheetml/2009/9/main" objectType="CheckBox" fmlaLink="$BK$88" lockText="1" noThreeD="1"/>
</file>

<file path=xl/ctrlProps/ctrlProp13.xml><?xml version="1.0" encoding="utf-8"?>
<formControlPr xmlns="http://schemas.microsoft.com/office/spreadsheetml/2009/9/main" objectType="CheckBox" fmlaLink="$BJ$101" lockText="1" noThreeD="1"/>
</file>

<file path=xl/ctrlProps/ctrlProp14.xml><?xml version="1.0" encoding="utf-8"?>
<formControlPr xmlns="http://schemas.microsoft.com/office/spreadsheetml/2009/9/main" objectType="CheckBox" fmlaLink="$BK$101" lockText="1" noThreeD="1"/>
</file>

<file path=xl/ctrlProps/ctrlProp15.xml><?xml version="1.0" encoding="utf-8"?>
<formControlPr xmlns="http://schemas.microsoft.com/office/spreadsheetml/2009/9/main" objectType="CheckBox" fmlaLink="$BJ$39" lockText="1" noThreeD="1"/>
</file>

<file path=xl/ctrlProps/ctrlProp16.xml><?xml version="1.0" encoding="utf-8"?>
<formControlPr xmlns="http://schemas.microsoft.com/office/spreadsheetml/2009/9/main" objectType="CheckBox" fmlaLink="$BK$39" lockText="1" noThreeD="1"/>
</file>

<file path=xl/ctrlProps/ctrlProp17.xml><?xml version="1.0" encoding="utf-8"?>
<formControlPr xmlns="http://schemas.microsoft.com/office/spreadsheetml/2009/9/main" objectType="CheckBox" fmlaLink="$BJ$46" lockText="1" noThreeD="1"/>
</file>

<file path=xl/ctrlProps/ctrlProp18.xml><?xml version="1.0" encoding="utf-8"?>
<formControlPr xmlns="http://schemas.microsoft.com/office/spreadsheetml/2009/9/main" objectType="CheckBox" fmlaLink="$BK$46" lockText="1" noThreeD="1"/>
</file>

<file path=xl/ctrlProps/ctrlProp19.xml><?xml version="1.0" encoding="utf-8"?>
<formControlPr xmlns="http://schemas.microsoft.com/office/spreadsheetml/2009/9/main" objectType="CheckBox" fmlaLink="$BJ$104" lockText="1" noThreeD="1"/>
</file>

<file path=xl/ctrlProps/ctrlProp2.xml><?xml version="1.0" encoding="utf-8"?>
<formControlPr xmlns="http://schemas.microsoft.com/office/spreadsheetml/2009/9/main" objectType="CheckBox" fmlaLink="$BK$53" lockText="1" noThreeD="1"/>
</file>

<file path=xl/ctrlProps/ctrlProp20.xml><?xml version="1.0" encoding="utf-8"?>
<formControlPr xmlns="http://schemas.microsoft.com/office/spreadsheetml/2009/9/main" objectType="CheckBox" fmlaLink="$BJ$95" lockText="1" noThreeD="1"/>
</file>

<file path=xl/ctrlProps/ctrlProp21.xml><?xml version="1.0" encoding="utf-8"?>
<formControlPr xmlns="http://schemas.microsoft.com/office/spreadsheetml/2009/9/main" objectType="CheckBox" fmlaLink="$BK$95" lockText="1" noThreeD="1"/>
</file>

<file path=xl/ctrlProps/ctrlProp22.xml><?xml version="1.0" encoding="utf-8"?>
<formControlPr xmlns="http://schemas.microsoft.com/office/spreadsheetml/2009/9/main" objectType="CheckBox" fmlaLink="$BJ$114" lockText="1" noThreeD="1"/>
</file>

<file path=xl/ctrlProps/ctrlProp23.xml><?xml version="1.0" encoding="utf-8"?>
<formControlPr xmlns="http://schemas.microsoft.com/office/spreadsheetml/2009/9/main" objectType="CheckBox" fmlaLink="$BK$114" lockText="1" noThreeD="1"/>
</file>

<file path=xl/ctrlProps/ctrlProp24.xml><?xml version="1.0" encoding="utf-8"?>
<formControlPr xmlns="http://schemas.microsoft.com/office/spreadsheetml/2009/9/main" objectType="CheckBox" fmlaLink="$BJ$121" lockText="1" noThreeD="1"/>
</file>

<file path=xl/ctrlProps/ctrlProp25.xml><?xml version="1.0" encoding="utf-8"?>
<formControlPr xmlns="http://schemas.microsoft.com/office/spreadsheetml/2009/9/main" objectType="CheckBox" fmlaLink="$BK$121" lockText="1" noThreeD="1"/>
</file>

<file path=xl/ctrlProps/ctrlProp26.xml><?xml version="1.0" encoding="utf-8"?>
<formControlPr xmlns="http://schemas.microsoft.com/office/spreadsheetml/2009/9/main" objectType="CheckBox" fmlaLink="$BK$138" lockText="1" noThreeD="1"/>
</file>

<file path=xl/ctrlProps/ctrlProp27.xml><?xml version="1.0" encoding="utf-8"?>
<formControlPr xmlns="http://schemas.microsoft.com/office/spreadsheetml/2009/9/main" objectType="CheckBox" fmlaLink="$BK$144" lockText="1" noThreeD="1"/>
</file>

<file path=xl/ctrlProps/ctrlProp28.xml><?xml version="1.0" encoding="utf-8"?>
<formControlPr xmlns="http://schemas.microsoft.com/office/spreadsheetml/2009/9/main" objectType="CheckBox" fmlaLink="$BK$147" lockText="1" noThreeD="1"/>
</file>

<file path=xl/ctrlProps/ctrlProp29.xml><?xml version="1.0" encoding="utf-8"?>
<formControlPr xmlns="http://schemas.microsoft.com/office/spreadsheetml/2009/9/main" objectType="CheckBox" fmlaLink="$BK$150" lockText="1" noThreeD="1"/>
</file>

<file path=xl/ctrlProps/ctrlProp3.xml><?xml version="1.0" encoding="utf-8"?>
<formControlPr xmlns="http://schemas.microsoft.com/office/spreadsheetml/2009/9/main" objectType="CheckBox" fmlaLink="$BJ$60" lockText="1" noThreeD="1"/>
</file>

<file path=xl/ctrlProps/ctrlProp30.xml><?xml version="1.0" encoding="utf-8"?>
<formControlPr xmlns="http://schemas.microsoft.com/office/spreadsheetml/2009/9/main" objectType="CheckBox" fmlaLink="$BK$153" lockText="1" noThreeD="1"/>
</file>

<file path=xl/ctrlProps/ctrlProp31.xml><?xml version="1.0" encoding="utf-8"?>
<formControlPr xmlns="http://schemas.microsoft.com/office/spreadsheetml/2009/9/main" objectType="CheckBox" fmlaLink="$BK$156" lockText="1" noThreeD="1"/>
</file>

<file path=xl/ctrlProps/ctrlProp32.xml><?xml version="1.0" encoding="utf-8"?>
<formControlPr xmlns="http://schemas.microsoft.com/office/spreadsheetml/2009/9/main" objectType="CheckBox" fmlaLink="$BK$159" lockText="1" noThreeD="1"/>
</file>

<file path=xl/ctrlProps/ctrlProp33.xml><?xml version="1.0" encoding="utf-8"?>
<formControlPr xmlns="http://schemas.microsoft.com/office/spreadsheetml/2009/9/main" objectType="CheckBox" fmlaLink="$BJ$164" lockText="1" noThreeD="1"/>
</file>

<file path=xl/ctrlProps/ctrlProp34.xml><?xml version="1.0" encoding="utf-8"?>
<formControlPr xmlns="http://schemas.microsoft.com/office/spreadsheetml/2009/9/main" objectType="CheckBox" fmlaLink="$BK$164" lockText="1" noThreeD="1"/>
</file>

<file path=xl/ctrlProps/ctrlProp35.xml><?xml version="1.0" encoding="utf-8"?>
<formControlPr xmlns="http://schemas.microsoft.com/office/spreadsheetml/2009/9/main" objectType="CheckBox" fmlaLink="$BJ$171" lockText="1" noThreeD="1"/>
</file>

<file path=xl/ctrlProps/ctrlProp36.xml><?xml version="1.0" encoding="utf-8"?>
<formControlPr xmlns="http://schemas.microsoft.com/office/spreadsheetml/2009/9/main" objectType="CheckBox" fmlaLink="$BK$171" lockText="1" noThreeD="1"/>
</file>

<file path=xl/ctrlProps/ctrlProp37.xml><?xml version="1.0" encoding="utf-8"?>
<formControlPr xmlns="http://schemas.microsoft.com/office/spreadsheetml/2009/9/main" objectType="CheckBox" fmlaLink="$BJ$178" lockText="1" noThreeD="1"/>
</file>

<file path=xl/ctrlProps/ctrlProp38.xml><?xml version="1.0" encoding="utf-8"?>
<formControlPr xmlns="http://schemas.microsoft.com/office/spreadsheetml/2009/9/main" objectType="CheckBox" fmlaLink="$BK$178" lockText="1" noThreeD="1"/>
</file>

<file path=xl/ctrlProps/ctrlProp39.xml><?xml version="1.0" encoding="utf-8"?>
<formControlPr xmlns="http://schemas.microsoft.com/office/spreadsheetml/2009/9/main" objectType="CheckBox" fmlaLink="$BJ$185" lockText="1" noThreeD="1"/>
</file>

<file path=xl/ctrlProps/ctrlProp4.xml><?xml version="1.0" encoding="utf-8"?>
<formControlPr xmlns="http://schemas.microsoft.com/office/spreadsheetml/2009/9/main" objectType="CheckBox" fmlaLink="$BK$60" lockText="1" noThreeD="1"/>
</file>

<file path=xl/ctrlProps/ctrlProp40.xml><?xml version="1.0" encoding="utf-8"?>
<formControlPr xmlns="http://schemas.microsoft.com/office/spreadsheetml/2009/9/main" objectType="CheckBox" fmlaLink="$BK$185" lockText="1" noThreeD="1"/>
</file>

<file path=xl/ctrlProps/ctrlProp41.xml><?xml version="1.0" encoding="utf-8"?>
<formControlPr xmlns="http://schemas.microsoft.com/office/spreadsheetml/2009/9/main" objectType="CheckBox" fmlaLink="$BJ$128" lockText="1" noThreeD="1"/>
</file>

<file path=xl/ctrlProps/ctrlProp42.xml><?xml version="1.0" encoding="utf-8"?>
<formControlPr xmlns="http://schemas.microsoft.com/office/spreadsheetml/2009/9/main" objectType="CheckBox" fmlaLink="$BK$128" lockText="1" noThreeD="1"/>
</file>

<file path=xl/ctrlProps/ctrlProp43.xml><?xml version="1.0" encoding="utf-8"?>
<formControlPr xmlns="http://schemas.microsoft.com/office/spreadsheetml/2009/9/main" objectType="CheckBox" fmlaLink="$BJ$133" lockText="1" noThreeD="1"/>
</file>

<file path=xl/ctrlProps/ctrlProp44.xml><?xml version="1.0" encoding="utf-8"?>
<formControlPr xmlns="http://schemas.microsoft.com/office/spreadsheetml/2009/9/main" objectType="CheckBox" fmlaLink="$BK$133" lockText="1" noThreeD="1"/>
</file>

<file path=xl/ctrlProps/ctrlProp45.xml><?xml version="1.0" encoding="utf-8"?>
<formControlPr xmlns="http://schemas.microsoft.com/office/spreadsheetml/2009/9/main" objectType="CheckBox" fmlaLink="$BK$141" lockText="1" noThreeD="1"/>
</file>

<file path=xl/ctrlProps/ctrlProp46.xml><?xml version="1.0" encoding="utf-8"?>
<formControlPr xmlns="http://schemas.microsoft.com/office/spreadsheetml/2009/9/main" objectType="CheckBox" fmlaLink="$BJ$192" lockText="1" noThreeD="1"/>
</file>

<file path=xl/ctrlProps/ctrlProp47.xml><?xml version="1.0" encoding="utf-8"?>
<formControlPr xmlns="http://schemas.microsoft.com/office/spreadsheetml/2009/9/main" objectType="CheckBox" fmlaLink="$BK$192" lockText="1" noThreeD="1"/>
</file>

<file path=xl/ctrlProps/ctrlProp48.xml><?xml version="1.0" encoding="utf-8"?>
<formControlPr xmlns="http://schemas.microsoft.com/office/spreadsheetml/2009/9/main" objectType="CheckBox" fmlaLink="$BK$205" lockText="1" noThreeD="1"/>
</file>

<file path=xl/ctrlProps/ctrlProp49.xml><?xml version="1.0" encoding="utf-8"?>
<formControlPr xmlns="http://schemas.microsoft.com/office/spreadsheetml/2009/9/main" objectType="CheckBox" fmlaLink="$BJ$205" lockText="1" noThreeD="1"/>
</file>

<file path=xl/ctrlProps/ctrlProp5.xml><?xml version="1.0" encoding="utf-8"?>
<formControlPr xmlns="http://schemas.microsoft.com/office/spreadsheetml/2009/9/main" objectType="CheckBox" fmlaLink="$BJ$67" lockText="1" noThreeD="1"/>
</file>

<file path=xl/ctrlProps/ctrlProp50.xml><?xml version="1.0" encoding="utf-8"?>
<formControlPr xmlns="http://schemas.microsoft.com/office/spreadsheetml/2009/9/main" objectType="Drop" dropStyle="combo" dx="26" fmlaLink="Language!$I$12" fmlaRange="Language!$I$16:$I$17" noThreeD="1" sel="2" val="0"/>
</file>

<file path=xl/ctrlProps/ctrlProp51.xml><?xml version="1.0" encoding="utf-8"?>
<formControlPr xmlns="http://schemas.microsoft.com/office/spreadsheetml/2009/9/main" objectType="Drop" dropStyle="combo" dx="26" fmlaLink="Language!$B$2" fmlaRange="Language!$C$3:$C$5" noThreeD="1" sel="1" val="0"/>
</file>

<file path=xl/ctrlProps/ctrlProp52.xml><?xml version="1.0" encoding="utf-8"?>
<formControlPr xmlns="http://schemas.microsoft.com/office/spreadsheetml/2009/9/main" objectType="Drop" dropStyle="combo" dx="26" fmlaLink="Language!$B$2" fmlaRange="Language!$C$3:$C$5" noThreeD="1" sel="1" val="0"/>
</file>

<file path=xl/ctrlProps/ctrlProp6.xml><?xml version="1.0" encoding="utf-8"?>
<formControlPr xmlns="http://schemas.microsoft.com/office/spreadsheetml/2009/9/main" objectType="CheckBox" fmlaLink="$BK$67" lockText="1" noThreeD="1"/>
</file>

<file path=xl/ctrlProps/ctrlProp7.xml><?xml version="1.0" encoding="utf-8"?>
<formControlPr xmlns="http://schemas.microsoft.com/office/spreadsheetml/2009/9/main" objectType="CheckBox" fmlaLink="$BJ$74" lockText="1" noThreeD="1"/>
</file>

<file path=xl/ctrlProps/ctrlProp8.xml><?xml version="1.0" encoding="utf-8"?>
<formControlPr xmlns="http://schemas.microsoft.com/office/spreadsheetml/2009/9/main" objectType="CheckBox" fmlaLink="$BK$74" lockText="1" noThreeD="1"/>
</file>

<file path=xl/ctrlProps/ctrlProp9.xml><?xml version="1.0" encoding="utf-8"?>
<formControlPr xmlns="http://schemas.microsoft.com/office/spreadsheetml/2009/9/main" objectType="CheckBox" fmlaLink="$BJ$8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20</xdr:col>
          <xdr:colOff>15240</xdr:colOff>
          <xdr:row>2</xdr:row>
          <xdr:rowOff>0</xdr:rowOff>
        </xdr:from>
        <xdr:to>
          <xdr:col>24</xdr:col>
          <xdr:colOff>22860</xdr:colOff>
          <xdr:row>4</xdr:row>
          <xdr:rowOff>0</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114300</xdr:colOff>
          <xdr:row>10</xdr:row>
          <xdr:rowOff>22860</xdr:rowOff>
        </xdr:from>
        <xdr:to>
          <xdr:col>59</xdr:col>
          <xdr:colOff>845820</xdr:colOff>
          <xdr:row>12</xdr:row>
          <xdr:rowOff>76200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45</xdr:row>
          <xdr:rowOff>0</xdr:rowOff>
        </xdr:from>
        <xdr:to>
          <xdr:col>44</xdr:col>
          <xdr:colOff>7620</xdr:colOff>
          <xdr:row>47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45</xdr:row>
          <xdr:rowOff>0</xdr:rowOff>
        </xdr:from>
        <xdr:to>
          <xdr:col>48</xdr:col>
          <xdr:colOff>129540</xdr:colOff>
          <xdr:row>47</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52</xdr:row>
          <xdr:rowOff>0</xdr:rowOff>
        </xdr:from>
        <xdr:to>
          <xdr:col>44</xdr:col>
          <xdr:colOff>7620</xdr:colOff>
          <xdr:row>54</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52</xdr:row>
          <xdr:rowOff>0</xdr:rowOff>
        </xdr:from>
        <xdr:to>
          <xdr:col>48</xdr:col>
          <xdr:colOff>129540</xdr:colOff>
          <xdr:row>54</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59</xdr:row>
          <xdr:rowOff>0</xdr:rowOff>
        </xdr:from>
        <xdr:to>
          <xdr:col>44</xdr:col>
          <xdr:colOff>7620</xdr:colOff>
          <xdr:row>61</xdr:row>
          <xdr:rowOff>22860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58</xdr:row>
          <xdr:rowOff>76200</xdr:rowOff>
        </xdr:from>
        <xdr:to>
          <xdr:col>48</xdr:col>
          <xdr:colOff>129540</xdr:colOff>
          <xdr:row>61</xdr:row>
          <xdr:rowOff>15240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66</xdr:row>
          <xdr:rowOff>0</xdr:rowOff>
        </xdr:from>
        <xdr:to>
          <xdr:col>44</xdr:col>
          <xdr:colOff>7620</xdr:colOff>
          <xdr:row>68</xdr:row>
          <xdr:rowOff>22860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65</xdr:row>
          <xdr:rowOff>76200</xdr:rowOff>
        </xdr:from>
        <xdr:to>
          <xdr:col>48</xdr:col>
          <xdr:colOff>129540</xdr:colOff>
          <xdr:row>68</xdr:row>
          <xdr:rowOff>15240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73</xdr:row>
          <xdr:rowOff>0</xdr:rowOff>
        </xdr:from>
        <xdr:to>
          <xdr:col>44</xdr:col>
          <xdr:colOff>7620</xdr:colOff>
          <xdr:row>75</xdr:row>
          <xdr:rowOff>22860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72</xdr:row>
          <xdr:rowOff>76200</xdr:rowOff>
        </xdr:from>
        <xdr:to>
          <xdr:col>48</xdr:col>
          <xdr:colOff>129540</xdr:colOff>
          <xdr:row>75</xdr:row>
          <xdr:rowOff>15240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80</xdr:row>
          <xdr:rowOff>0</xdr:rowOff>
        </xdr:from>
        <xdr:to>
          <xdr:col>44</xdr:col>
          <xdr:colOff>7620</xdr:colOff>
          <xdr:row>82</xdr:row>
          <xdr:rowOff>22860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79</xdr:row>
          <xdr:rowOff>76200</xdr:rowOff>
        </xdr:from>
        <xdr:to>
          <xdr:col>48</xdr:col>
          <xdr:colOff>129540</xdr:colOff>
          <xdr:row>82</xdr:row>
          <xdr:rowOff>15240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87</xdr:row>
          <xdr:rowOff>0</xdr:rowOff>
        </xdr:from>
        <xdr:to>
          <xdr:col>44</xdr:col>
          <xdr:colOff>7620</xdr:colOff>
          <xdr:row>89</xdr:row>
          <xdr:rowOff>22860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86</xdr:row>
          <xdr:rowOff>76200</xdr:rowOff>
        </xdr:from>
        <xdr:to>
          <xdr:col>48</xdr:col>
          <xdr:colOff>129540</xdr:colOff>
          <xdr:row>89</xdr:row>
          <xdr:rowOff>15240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94</xdr:row>
          <xdr:rowOff>0</xdr:rowOff>
        </xdr:from>
        <xdr:to>
          <xdr:col>44</xdr:col>
          <xdr:colOff>7620</xdr:colOff>
          <xdr:row>96</xdr:row>
          <xdr:rowOff>22860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93</xdr:row>
          <xdr:rowOff>76200</xdr:rowOff>
        </xdr:from>
        <xdr:to>
          <xdr:col>48</xdr:col>
          <xdr:colOff>129540</xdr:colOff>
          <xdr:row>96</xdr:row>
          <xdr:rowOff>15240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100</xdr:row>
          <xdr:rowOff>0</xdr:rowOff>
        </xdr:from>
        <xdr:to>
          <xdr:col>44</xdr:col>
          <xdr:colOff>7620</xdr:colOff>
          <xdr:row>102</xdr:row>
          <xdr:rowOff>22860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99</xdr:row>
          <xdr:rowOff>76200</xdr:rowOff>
        </xdr:from>
        <xdr:to>
          <xdr:col>48</xdr:col>
          <xdr:colOff>129540</xdr:colOff>
          <xdr:row>102</xdr:row>
          <xdr:rowOff>15240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38</xdr:row>
          <xdr:rowOff>0</xdr:rowOff>
        </xdr:from>
        <xdr:to>
          <xdr:col>44</xdr:col>
          <xdr:colOff>7620</xdr:colOff>
          <xdr:row>40</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38</xdr:row>
          <xdr:rowOff>0</xdr:rowOff>
        </xdr:from>
        <xdr:to>
          <xdr:col>48</xdr:col>
          <xdr:colOff>129540</xdr:colOff>
          <xdr:row>40</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103</xdr:row>
          <xdr:rowOff>0</xdr:rowOff>
        </xdr:from>
        <xdr:to>
          <xdr:col>48</xdr:col>
          <xdr:colOff>121920</xdr:colOff>
          <xdr:row>105</xdr:row>
          <xdr:rowOff>22860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113</xdr:row>
          <xdr:rowOff>0</xdr:rowOff>
        </xdr:from>
        <xdr:to>
          <xdr:col>44</xdr:col>
          <xdr:colOff>7620</xdr:colOff>
          <xdr:row>115</xdr:row>
          <xdr:rowOff>22860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112</xdr:row>
          <xdr:rowOff>76200</xdr:rowOff>
        </xdr:from>
        <xdr:to>
          <xdr:col>48</xdr:col>
          <xdr:colOff>129540</xdr:colOff>
          <xdr:row>115</xdr:row>
          <xdr:rowOff>15240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120</xdr:row>
          <xdr:rowOff>0</xdr:rowOff>
        </xdr:from>
        <xdr:to>
          <xdr:col>44</xdr:col>
          <xdr:colOff>7620</xdr:colOff>
          <xdr:row>122</xdr:row>
          <xdr:rowOff>22860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119</xdr:row>
          <xdr:rowOff>76200</xdr:rowOff>
        </xdr:from>
        <xdr:to>
          <xdr:col>48</xdr:col>
          <xdr:colOff>129540</xdr:colOff>
          <xdr:row>122</xdr:row>
          <xdr:rowOff>15240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127</xdr:row>
          <xdr:rowOff>0</xdr:rowOff>
        </xdr:from>
        <xdr:to>
          <xdr:col>44</xdr:col>
          <xdr:colOff>7620</xdr:colOff>
          <xdr:row>129</xdr:row>
          <xdr:rowOff>22860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126</xdr:row>
          <xdr:rowOff>76200</xdr:rowOff>
        </xdr:from>
        <xdr:to>
          <xdr:col>48</xdr:col>
          <xdr:colOff>129540</xdr:colOff>
          <xdr:row>129</xdr:row>
          <xdr:rowOff>15240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136</xdr:row>
          <xdr:rowOff>76200</xdr:rowOff>
        </xdr:from>
        <xdr:to>
          <xdr:col>48</xdr:col>
          <xdr:colOff>129540</xdr:colOff>
          <xdr:row>139</xdr:row>
          <xdr:rowOff>15240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139</xdr:row>
          <xdr:rowOff>76200</xdr:rowOff>
        </xdr:from>
        <xdr:to>
          <xdr:col>49</xdr:col>
          <xdr:colOff>0</xdr:colOff>
          <xdr:row>142</xdr:row>
          <xdr:rowOff>22860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142</xdr:row>
          <xdr:rowOff>76200</xdr:rowOff>
        </xdr:from>
        <xdr:to>
          <xdr:col>49</xdr:col>
          <xdr:colOff>0</xdr:colOff>
          <xdr:row>145</xdr:row>
          <xdr:rowOff>22860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145</xdr:row>
          <xdr:rowOff>76200</xdr:rowOff>
        </xdr:from>
        <xdr:to>
          <xdr:col>48</xdr:col>
          <xdr:colOff>129540</xdr:colOff>
          <xdr:row>148</xdr:row>
          <xdr:rowOff>22860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148</xdr:row>
          <xdr:rowOff>76200</xdr:rowOff>
        </xdr:from>
        <xdr:to>
          <xdr:col>48</xdr:col>
          <xdr:colOff>129540</xdr:colOff>
          <xdr:row>151</xdr:row>
          <xdr:rowOff>22860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152</xdr:row>
          <xdr:rowOff>0</xdr:rowOff>
        </xdr:from>
        <xdr:to>
          <xdr:col>48</xdr:col>
          <xdr:colOff>91440</xdr:colOff>
          <xdr:row>154</xdr:row>
          <xdr:rowOff>22860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154</xdr:row>
          <xdr:rowOff>76200</xdr:rowOff>
        </xdr:from>
        <xdr:to>
          <xdr:col>48</xdr:col>
          <xdr:colOff>129540</xdr:colOff>
          <xdr:row>156</xdr:row>
          <xdr:rowOff>106680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157</xdr:row>
          <xdr:rowOff>76200</xdr:rowOff>
        </xdr:from>
        <xdr:to>
          <xdr:col>48</xdr:col>
          <xdr:colOff>129540</xdr:colOff>
          <xdr:row>159</xdr:row>
          <xdr:rowOff>106680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163</xdr:row>
          <xdr:rowOff>0</xdr:rowOff>
        </xdr:from>
        <xdr:to>
          <xdr:col>44</xdr:col>
          <xdr:colOff>7620</xdr:colOff>
          <xdr:row>165</xdr:row>
          <xdr:rowOff>22860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162</xdr:row>
          <xdr:rowOff>76200</xdr:rowOff>
        </xdr:from>
        <xdr:to>
          <xdr:col>48</xdr:col>
          <xdr:colOff>129540</xdr:colOff>
          <xdr:row>165</xdr:row>
          <xdr:rowOff>15240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170</xdr:row>
          <xdr:rowOff>0</xdr:rowOff>
        </xdr:from>
        <xdr:to>
          <xdr:col>44</xdr:col>
          <xdr:colOff>7620</xdr:colOff>
          <xdr:row>172</xdr:row>
          <xdr:rowOff>22860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169</xdr:row>
          <xdr:rowOff>76200</xdr:rowOff>
        </xdr:from>
        <xdr:to>
          <xdr:col>48</xdr:col>
          <xdr:colOff>129540</xdr:colOff>
          <xdr:row>172</xdr:row>
          <xdr:rowOff>15240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177</xdr:row>
          <xdr:rowOff>0</xdr:rowOff>
        </xdr:from>
        <xdr:to>
          <xdr:col>44</xdr:col>
          <xdr:colOff>7620</xdr:colOff>
          <xdr:row>179</xdr:row>
          <xdr:rowOff>22860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176</xdr:row>
          <xdr:rowOff>76200</xdr:rowOff>
        </xdr:from>
        <xdr:to>
          <xdr:col>48</xdr:col>
          <xdr:colOff>129540</xdr:colOff>
          <xdr:row>179</xdr:row>
          <xdr:rowOff>15240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184</xdr:row>
          <xdr:rowOff>0</xdr:rowOff>
        </xdr:from>
        <xdr:to>
          <xdr:col>44</xdr:col>
          <xdr:colOff>7620</xdr:colOff>
          <xdr:row>186</xdr:row>
          <xdr:rowOff>22860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183</xdr:row>
          <xdr:rowOff>76200</xdr:rowOff>
        </xdr:from>
        <xdr:to>
          <xdr:col>48</xdr:col>
          <xdr:colOff>129540</xdr:colOff>
          <xdr:row>186</xdr:row>
          <xdr:rowOff>15240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191</xdr:row>
          <xdr:rowOff>0</xdr:rowOff>
        </xdr:from>
        <xdr:to>
          <xdr:col>44</xdr:col>
          <xdr:colOff>7620</xdr:colOff>
          <xdr:row>193</xdr:row>
          <xdr:rowOff>22860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190</xdr:row>
          <xdr:rowOff>76200</xdr:rowOff>
        </xdr:from>
        <xdr:to>
          <xdr:col>48</xdr:col>
          <xdr:colOff>129540</xdr:colOff>
          <xdr:row>193</xdr:row>
          <xdr:rowOff>15240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132</xdr:row>
          <xdr:rowOff>0</xdr:rowOff>
        </xdr:from>
        <xdr:to>
          <xdr:col>44</xdr:col>
          <xdr:colOff>7620</xdr:colOff>
          <xdr:row>134</xdr:row>
          <xdr:rowOff>22860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131</xdr:row>
          <xdr:rowOff>76200</xdr:rowOff>
        </xdr:from>
        <xdr:to>
          <xdr:col>48</xdr:col>
          <xdr:colOff>129540</xdr:colOff>
          <xdr:row>134</xdr:row>
          <xdr:rowOff>22860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83820</xdr:colOff>
          <xdr:row>204</xdr:row>
          <xdr:rowOff>76200</xdr:rowOff>
        </xdr:from>
        <xdr:to>
          <xdr:col>31</xdr:col>
          <xdr:colOff>7620</xdr:colOff>
          <xdr:row>207</xdr:row>
          <xdr:rowOff>7620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83820</xdr:colOff>
          <xdr:row>204</xdr:row>
          <xdr:rowOff>76200</xdr:rowOff>
        </xdr:from>
        <xdr:to>
          <xdr:col>25</xdr:col>
          <xdr:colOff>0</xdr:colOff>
          <xdr:row>207</xdr:row>
          <xdr:rowOff>7620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57</xdr:col>
          <xdr:colOff>114300</xdr:colOff>
          <xdr:row>2</xdr:row>
          <xdr:rowOff>22860</xdr:rowOff>
        </xdr:from>
        <xdr:to>
          <xdr:col>58</xdr:col>
          <xdr:colOff>857250</xdr:colOff>
          <xdr:row>4</xdr:row>
          <xdr:rowOff>76200</xdr:rowOff>
        </xdr:to>
        <xdr:sp macro="" textlink="">
          <xdr:nvSpPr>
            <xdr:cNvPr id="5123" name="Drop Down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54ED0-140E-41EE-A577-32F175E8760E}">
  <sheetPr>
    <pageSetUpPr fitToPage="1"/>
  </sheetPr>
  <dimension ref="B1:BK758"/>
  <sheetViews>
    <sheetView showGridLines="0" tabSelected="1" zoomScale="145" zoomScaleNormal="145" zoomScaleSheetLayoutView="160" zoomScalePageLayoutView="150" workbookViewId="0">
      <selection activeCell="M15" sqref="M15:Y16"/>
    </sheetView>
  </sheetViews>
  <sheetFormatPr baseColWidth="10" defaultColWidth="11.5546875" defaultRowHeight="14.4" x14ac:dyDescent="0.3"/>
  <cols>
    <col min="2" max="3" width="2" customWidth="1"/>
    <col min="4" max="4" width="1.88671875" customWidth="1"/>
    <col min="5" max="50" width="2" customWidth="1"/>
    <col min="51" max="59" width="2.77734375" customWidth="1"/>
    <col min="60" max="60" width="12.6640625" customWidth="1"/>
    <col min="61" max="61" width="2.77734375" customWidth="1"/>
    <col min="62" max="62" width="6.77734375" style="78" hidden="1" customWidth="1"/>
    <col min="63" max="63" width="6.5546875" style="78" hidden="1" customWidth="1"/>
    <col min="64" max="73" width="2.77734375" customWidth="1"/>
  </cols>
  <sheetData>
    <row r="1" spans="2:60" ht="7.2" customHeight="1" x14ac:dyDescent="0.3">
      <c r="B1" s="104" t="str">
        <f>HLOOKUP(Language!$B$2,Language!$C$12:$H$551,8)</f>
        <v>ELS:810 01 23
EOT:4 830 03-02QS
PEL:832 01 12</v>
      </c>
      <c r="C1" s="105"/>
      <c r="D1" s="105"/>
      <c r="E1" s="105"/>
      <c r="F1" s="105"/>
      <c r="G1" s="110" t="s">
        <v>262</v>
      </c>
      <c r="H1" s="111"/>
      <c r="I1" s="98" t="str">
        <f>HLOOKUP(Language!$B$2,Language!$C$12:$H$551,2)</f>
        <v>Herstellbarkeitsanalyse -</v>
      </c>
      <c r="J1" s="98"/>
      <c r="K1" s="98"/>
      <c r="L1" s="98"/>
      <c r="M1" s="98"/>
      <c r="N1" s="98"/>
      <c r="O1" s="98"/>
      <c r="P1" s="98"/>
      <c r="Q1" s="98"/>
      <c r="R1" s="98"/>
      <c r="S1" s="98"/>
      <c r="T1" s="98"/>
      <c r="U1" s="98"/>
      <c r="V1" s="98"/>
      <c r="W1" s="98"/>
      <c r="X1" s="98"/>
      <c r="Y1" s="98"/>
      <c r="Z1" s="98"/>
      <c r="AA1" s="128" t="str">
        <f>IF($AJ$15="",Language!$I$14,$AJ$15)</f>
        <v>Lieferant</v>
      </c>
      <c r="AB1" s="128"/>
      <c r="AC1" s="128"/>
      <c r="AD1" s="128"/>
      <c r="AE1" s="128"/>
      <c r="AF1" s="128"/>
      <c r="AG1" s="128"/>
      <c r="AH1" s="128"/>
      <c r="AI1" s="128"/>
      <c r="AJ1" s="128"/>
      <c r="AK1" s="128"/>
      <c r="AL1" s="128"/>
      <c r="AM1" s="128"/>
      <c r="AN1" s="128"/>
      <c r="AO1" s="128"/>
      <c r="AP1" s="128"/>
      <c r="AQ1" s="129"/>
      <c r="AR1" s="80" t="e" vm="1">
        <v>#VALUE!</v>
      </c>
      <c r="AS1" s="81"/>
      <c r="AT1" s="81"/>
      <c r="AU1" s="81"/>
      <c r="AV1" s="81"/>
      <c r="AW1" s="81"/>
      <c r="AX1" s="82"/>
    </row>
    <row r="2" spans="2:60" ht="7.2" customHeight="1" thickBot="1" x14ac:dyDescent="0.35">
      <c r="B2" s="106"/>
      <c r="C2" s="107"/>
      <c r="D2" s="107"/>
      <c r="E2" s="107"/>
      <c r="F2" s="107"/>
      <c r="G2" s="112"/>
      <c r="H2" s="113"/>
      <c r="I2" s="99"/>
      <c r="J2" s="99"/>
      <c r="K2" s="99"/>
      <c r="L2" s="99"/>
      <c r="M2" s="99"/>
      <c r="N2" s="99"/>
      <c r="O2" s="99"/>
      <c r="P2" s="99"/>
      <c r="Q2" s="99"/>
      <c r="R2" s="99"/>
      <c r="S2" s="99"/>
      <c r="T2" s="99"/>
      <c r="U2" s="99"/>
      <c r="V2" s="99"/>
      <c r="W2" s="99"/>
      <c r="X2" s="99"/>
      <c r="Y2" s="99"/>
      <c r="Z2" s="99"/>
      <c r="AA2" s="130"/>
      <c r="AB2" s="130"/>
      <c r="AC2" s="130"/>
      <c r="AD2" s="130"/>
      <c r="AE2" s="130"/>
      <c r="AF2" s="130"/>
      <c r="AG2" s="130"/>
      <c r="AH2" s="130"/>
      <c r="AI2" s="130"/>
      <c r="AJ2" s="130"/>
      <c r="AK2" s="130"/>
      <c r="AL2" s="130"/>
      <c r="AM2" s="130"/>
      <c r="AN2" s="130"/>
      <c r="AO2" s="130"/>
      <c r="AP2" s="130"/>
      <c r="AQ2" s="131"/>
      <c r="AR2" s="83"/>
      <c r="AS2" s="84"/>
      <c r="AT2" s="84"/>
      <c r="AU2" s="84"/>
      <c r="AV2" s="84"/>
      <c r="AW2" s="84"/>
      <c r="AX2" s="85"/>
    </row>
    <row r="3" spans="2:60" ht="7.2" customHeight="1" x14ac:dyDescent="0.3">
      <c r="B3" s="106"/>
      <c r="C3" s="107"/>
      <c r="D3" s="107"/>
      <c r="E3" s="107"/>
      <c r="F3" s="107"/>
      <c r="G3" s="112"/>
      <c r="H3" s="113"/>
      <c r="I3" s="100"/>
      <c r="J3" s="100"/>
      <c r="K3" s="100"/>
      <c r="L3" s="100"/>
      <c r="M3" s="100"/>
      <c r="N3" s="100"/>
      <c r="O3" s="100"/>
      <c r="P3" s="100"/>
      <c r="Q3" s="101"/>
      <c r="R3" s="194" t="str">
        <f>IF(Language!$I$12=2,"-","D")</f>
        <v>-</v>
      </c>
      <c r="S3" s="194"/>
      <c r="T3" s="194"/>
      <c r="U3" s="177" t="str">
        <f>IF(Language!$I$12=2,Language!$I$17,Language!$I$16)</f>
        <v>Nein</v>
      </c>
      <c r="V3" s="178"/>
      <c r="W3" s="178"/>
      <c r="X3" s="179"/>
      <c r="Y3" s="161" t="s">
        <v>0</v>
      </c>
      <c r="Z3" s="163" t="str">
        <f>HLOOKUP(Language!$B$2,Language!$C$12:$H$551,7)</f>
        <v>Handelt es sich um ein Sicherheitsrelevantes Bauteil (D-Teil)?</v>
      </c>
      <c r="AA3" s="163"/>
      <c r="AB3" s="163"/>
      <c r="AC3" s="163"/>
      <c r="AD3" s="163"/>
      <c r="AE3" s="163"/>
      <c r="AF3" s="163"/>
      <c r="AG3" s="163"/>
      <c r="AH3" s="163"/>
      <c r="AI3" s="163"/>
      <c r="AJ3" s="163"/>
      <c r="AK3" s="163"/>
      <c r="AL3" s="163"/>
      <c r="AM3" s="163"/>
      <c r="AN3" s="163"/>
      <c r="AO3" s="163"/>
      <c r="AP3" s="163"/>
      <c r="AQ3" s="164"/>
      <c r="AR3" s="83"/>
      <c r="AS3" s="84"/>
      <c r="AT3" s="84"/>
      <c r="AU3" s="84"/>
      <c r="AV3" s="84"/>
      <c r="AW3" s="84"/>
      <c r="AX3" s="85"/>
      <c r="BA3" s="225" t="str">
        <f>HLOOKUP(Language!$B$2,Language!$C$12:$H$551,11)</f>
        <v>Pflichtfelder</v>
      </c>
      <c r="BB3" s="226"/>
      <c r="BC3" s="226"/>
      <c r="BD3" s="226"/>
      <c r="BE3" s="226"/>
      <c r="BF3" s="226"/>
      <c r="BG3" s="227"/>
    </row>
    <row r="4" spans="2:60" ht="7.2" customHeight="1" x14ac:dyDescent="0.3">
      <c r="B4" s="108"/>
      <c r="C4" s="109"/>
      <c r="D4" s="109"/>
      <c r="E4" s="109"/>
      <c r="F4" s="109"/>
      <c r="G4" s="114"/>
      <c r="H4" s="115"/>
      <c r="I4" s="102"/>
      <c r="J4" s="102"/>
      <c r="K4" s="102"/>
      <c r="L4" s="102"/>
      <c r="M4" s="102"/>
      <c r="N4" s="102"/>
      <c r="O4" s="102"/>
      <c r="P4" s="102"/>
      <c r="Q4" s="103"/>
      <c r="R4" s="195"/>
      <c r="S4" s="195"/>
      <c r="T4" s="195"/>
      <c r="U4" s="180"/>
      <c r="V4" s="181"/>
      <c r="W4" s="181"/>
      <c r="X4" s="182"/>
      <c r="Y4" s="162"/>
      <c r="Z4" s="165"/>
      <c r="AA4" s="165"/>
      <c r="AB4" s="165"/>
      <c r="AC4" s="165"/>
      <c r="AD4" s="165"/>
      <c r="AE4" s="165"/>
      <c r="AF4" s="165"/>
      <c r="AG4" s="165"/>
      <c r="AH4" s="165"/>
      <c r="AI4" s="165"/>
      <c r="AJ4" s="165"/>
      <c r="AK4" s="165"/>
      <c r="AL4" s="165"/>
      <c r="AM4" s="165"/>
      <c r="AN4" s="165"/>
      <c r="AO4" s="165"/>
      <c r="AP4" s="165"/>
      <c r="AQ4" s="166"/>
      <c r="AR4" s="86"/>
      <c r="AS4" s="87"/>
      <c r="AT4" s="87"/>
      <c r="AU4" s="87"/>
      <c r="AV4" s="87"/>
      <c r="AW4" s="87"/>
      <c r="AX4" s="88"/>
      <c r="BA4" s="228"/>
      <c r="BB4" s="229"/>
      <c r="BC4" s="229"/>
      <c r="BD4" s="229"/>
      <c r="BE4" s="229"/>
      <c r="BF4" s="229"/>
      <c r="BG4" s="230"/>
    </row>
    <row r="5" spans="2:60" ht="7.2" customHeight="1" x14ac:dyDescent="0.3">
      <c r="B5" s="14"/>
      <c r="C5" s="15"/>
      <c r="D5" s="15"/>
      <c r="E5" s="15"/>
      <c r="F5" s="15"/>
      <c r="G5" s="15"/>
      <c r="H5" s="16"/>
      <c r="I5" s="15"/>
      <c r="J5" s="15"/>
      <c r="K5" s="15"/>
      <c r="L5" s="15"/>
      <c r="M5" s="15"/>
      <c r="N5" s="15"/>
      <c r="O5" s="15"/>
      <c r="P5" s="15"/>
      <c r="Q5" s="15"/>
      <c r="R5" s="17"/>
      <c r="S5" s="17"/>
      <c r="T5" s="17"/>
      <c r="U5" s="18"/>
      <c r="V5" s="18"/>
      <c r="W5" s="16"/>
      <c r="X5" s="19"/>
      <c r="Y5" s="19"/>
      <c r="Z5" s="19"/>
      <c r="AA5" s="19"/>
      <c r="AB5" s="19"/>
      <c r="AC5" s="19"/>
      <c r="AD5" s="19"/>
      <c r="AE5" s="19"/>
      <c r="AF5" s="19"/>
      <c r="AG5" s="19"/>
      <c r="AH5" s="19"/>
      <c r="AI5" s="19"/>
      <c r="AJ5" s="19"/>
      <c r="AK5" s="19"/>
      <c r="AL5" s="19"/>
      <c r="AM5" s="19"/>
      <c r="AN5" s="19"/>
      <c r="AO5" s="19"/>
      <c r="AP5" s="19"/>
      <c r="AQ5" s="19"/>
      <c r="AR5" s="20"/>
      <c r="AS5" s="20"/>
      <c r="AT5" s="20"/>
      <c r="AU5" s="20"/>
      <c r="AV5" s="20"/>
      <c r="AW5" s="20"/>
      <c r="AX5" s="21"/>
      <c r="BA5" s="228"/>
      <c r="BB5" s="229"/>
      <c r="BC5" s="229"/>
      <c r="BD5" s="229"/>
      <c r="BE5" s="229"/>
      <c r="BF5" s="229"/>
      <c r="BG5" s="230"/>
    </row>
    <row r="6" spans="2:60" ht="7.2" customHeight="1" x14ac:dyDescent="0.3">
      <c r="B6" s="22"/>
      <c r="C6" s="200" t="str">
        <f>HLOOKUP(Language!$B$2,Language!$C$12:$H$551,9)</f>
        <v>Die Herstellbarkeitsanalyse ist eine Verpflichtung zwischen dem Lieferanten und dem Kunden, dass die spezifiziert Zeichnung nach Anforderungen gefertigt, gemessen, moniert, verpackt und geliefert werden kann. Relevante Anmerkungen dürfen auch angegeben werden, wenn sie unten nicht aufgeführt sind.</v>
      </c>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2"/>
      <c r="AX6" s="23"/>
      <c r="BA6" s="228"/>
      <c r="BB6" s="229"/>
      <c r="BC6" s="229"/>
      <c r="BD6" s="229"/>
      <c r="BE6" s="229"/>
      <c r="BF6" s="229"/>
      <c r="BG6" s="230"/>
    </row>
    <row r="7" spans="2:60" ht="7.2" customHeight="1" thickBot="1" x14ac:dyDescent="0.35">
      <c r="B7" s="22"/>
      <c r="C7" s="203"/>
      <c r="D7" s="204"/>
      <c r="E7" s="204"/>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c r="AT7" s="204"/>
      <c r="AU7" s="204"/>
      <c r="AV7" s="204"/>
      <c r="AW7" s="205"/>
      <c r="AX7" s="23"/>
      <c r="BA7" s="231"/>
      <c r="BB7" s="232"/>
      <c r="BC7" s="232"/>
      <c r="BD7" s="232"/>
      <c r="BE7" s="232"/>
      <c r="BF7" s="232"/>
      <c r="BG7" s="233"/>
    </row>
    <row r="8" spans="2:60" ht="7.2" customHeight="1" x14ac:dyDescent="0.3">
      <c r="B8" s="24"/>
      <c r="C8" s="203"/>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5"/>
      <c r="AX8" s="25"/>
    </row>
    <row r="9" spans="2:60" ht="7.2" customHeight="1" x14ac:dyDescent="0.3">
      <c r="B9" s="24"/>
      <c r="C9" s="206"/>
      <c r="D9" s="207"/>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7"/>
      <c r="AW9" s="208"/>
      <c r="AX9" s="25"/>
    </row>
    <row r="10" spans="2:60" ht="7.2" customHeight="1" thickBot="1" x14ac:dyDescent="0.35">
      <c r="B10" s="26"/>
      <c r="C10" s="27"/>
      <c r="D10" s="27"/>
      <c r="E10" s="27"/>
      <c r="F10" s="27"/>
      <c r="G10" s="27"/>
      <c r="H10" s="27"/>
      <c r="I10" s="28"/>
      <c r="J10" s="28"/>
      <c r="K10" s="28"/>
      <c r="L10" s="28"/>
      <c r="M10" s="28"/>
      <c r="N10" s="28"/>
      <c r="O10" s="28"/>
      <c r="P10" s="28"/>
      <c r="Q10" s="28"/>
      <c r="R10" s="29"/>
      <c r="S10" s="29"/>
      <c r="T10" s="29"/>
      <c r="U10" s="30"/>
      <c r="V10" s="30"/>
      <c r="W10" s="31"/>
      <c r="X10" s="32"/>
      <c r="Y10" s="32"/>
      <c r="Z10" s="32"/>
      <c r="AA10" s="32"/>
      <c r="AB10" s="32"/>
      <c r="AC10" s="32"/>
      <c r="AD10" s="32"/>
      <c r="AE10" s="32"/>
      <c r="AF10" s="32"/>
      <c r="AG10" s="32"/>
      <c r="AH10" s="32"/>
      <c r="AI10" s="32"/>
      <c r="AJ10" s="32"/>
      <c r="AK10" s="32"/>
      <c r="AL10" s="27"/>
      <c r="AM10" s="33"/>
      <c r="AN10" s="33"/>
      <c r="AO10" s="33"/>
      <c r="AP10" s="33"/>
      <c r="AQ10" s="33"/>
      <c r="AR10" s="33"/>
      <c r="AS10" s="34"/>
      <c r="AT10" s="34"/>
      <c r="AU10" s="34"/>
      <c r="AV10" s="34"/>
      <c r="AW10" s="34"/>
      <c r="AX10" s="35"/>
    </row>
    <row r="11" spans="2:60" ht="7.2" customHeight="1" x14ac:dyDescent="0.3">
      <c r="B11" s="209" t="str">
        <f>HLOOKUP(Language!$B$2,Language!$C$12:$H$551,15)</f>
        <v>Projekt Daten</v>
      </c>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1"/>
      <c r="BA11" s="89" t="str">
        <f>HLOOKUP(Language!$B$2,Language!$C$12:$H$551,4)</f>
        <v>Sprache wählen:</v>
      </c>
      <c r="BB11" s="90"/>
      <c r="BC11" s="90"/>
      <c r="BD11" s="90"/>
      <c r="BE11" s="90"/>
      <c r="BF11" s="90"/>
      <c r="BG11" s="90"/>
      <c r="BH11" s="95" t="str">
        <f>IF(Language!$B$2=2,Language!$C$4,IF(Language!$B$2=1,Language!$C$3,Language!$C$5))</f>
        <v>Deutsch</v>
      </c>
    </row>
    <row r="12" spans="2:60" ht="7.2" customHeight="1" x14ac:dyDescent="0.3">
      <c r="B12" s="209"/>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1"/>
      <c r="BA12" s="91"/>
      <c r="BB12" s="92"/>
      <c r="BC12" s="92"/>
      <c r="BD12" s="92"/>
      <c r="BE12" s="92"/>
      <c r="BF12" s="92"/>
      <c r="BG12" s="92"/>
      <c r="BH12" s="96"/>
    </row>
    <row r="13" spans="2:60" ht="7.2" customHeight="1" thickBot="1" x14ac:dyDescent="0.35">
      <c r="B13" s="36"/>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8"/>
      <c r="BA13" s="93"/>
      <c r="BB13" s="94"/>
      <c r="BC13" s="94"/>
      <c r="BD13" s="94"/>
      <c r="BE13" s="94"/>
      <c r="BF13" s="94"/>
      <c r="BG13" s="94"/>
      <c r="BH13" s="97"/>
    </row>
    <row r="14" spans="2:60" ht="7.2" customHeight="1" x14ac:dyDescent="0.3">
      <c r="B14" s="36"/>
      <c r="C14" s="37"/>
      <c r="D14" s="132" t="str">
        <f>HLOOKUP(Language!$B$2,Language!$C$12:$H$551,16)</f>
        <v>Kundendaten</v>
      </c>
      <c r="E14" s="132"/>
      <c r="F14" s="132"/>
      <c r="G14" s="132"/>
      <c r="H14" s="132"/>
      <c r="I14" s="132"/>
      <c r="J14" s="132"/>
      <c r="K14" s="132"/>
      <c r="L14" s="132"/>
      <c r="M14" s="39"/>
      <c r="N14" s="39"/>
      <c r="O14" s="39"/>
      <c r="P14" s="39"/>
      <c r="Q14" s="39"/>
      <c r="R14" s="39"/>
      <c r="S14" s="39"/>
      <c r="T14" s="39"/>
      <c r="U14" s="39"/>
      <c r="V14" s="39"/>
      <c r="W14" s="39"/>
      <c r="X14" s="40"/>
      <c r="Y14" s="40"/>
      <c r="Z14" s="40"/>
      <c r="AA14" s="132" t="str">
        <f>HLOOKUP(Language!$B$2,Language!$C$12:$H$551,21)</f>
        <v>Daten Lieferant (Vertragspartner)</v>
      </c>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41"/>
      <c r="AX14" s="38"/>
    </row>
    <row r="15" spans="2:60" ht="7.2" customHeight="1" x14ac:dyDescent="0.3">
      <c r="B15" s="36"/>
      <c r="C15" s="37"/>
      <c r="D15" s="196" t="str">
        <f>HLOOKUP(Language!$B$2,Language!$C$12:$H$551,17)</f>
        <v>Projekt:</v>
      </c>
      <c r="E15" s="196"/>
      <c r="F15" s="196"/>
      <c r="G15" s="196"/>
      <c r="H15" s="196"/>
      <c r="I15" s="196"/>
      <c r="J15" s="196"/>
      <c r="K15" s="196"/>
      <c r="L15" s="196"/>
      <c r="M15" s="197"/>
      <c r="N15" s="198"/>
      <c r="O15" s="198"/>
      <c r="P15" s="198"/>
      <c r="Q15" s="198"/>
      <c r="R15" s="198"/>
      <c r="S15" s="198"/>
      <c r="T15" s="198"/>
      <c r="U15" s="198"/>
      <c r="V15" s="198"/>
      <c r="W15" s="198"/>
      <c r="X15" s="198"/>
      <c r="Y15" s="199"/>
      <c r="Z15" s="40"/>
      <c r="AA15" s="196" t="str">
        <f>HLOOKUP(Language!$B$2,Language!$C$12:$H$551,22)</f>
        <v>Lieferant:</v>
      </c>
      <c r="AB15" s="196"/>
      <c r="AC15" s="196"/>
      <c r="AD15" s="196"/>
      <c r="AE15" s="196"/>
      <c r="AF15" s="196"/>
      <c r="AG15" s="196"/>
      <c r="AH15" s="196"/>
      <c r="AI15" s="196"/>
      <c r="AJ15" s="197"/>
      <c r="AK15" s="198"/>
      <c r="AL15" s="198"/>
      <c r="AM15" s="198"/>
      <c r="AN15" s="198"/>
      <c r="AO15" s="198"/>
      <c r="AP15" s="198"/>
      <c r="AQ15" s="198"/>
      <c r="AR15" s="198"/>
      <c r="AS15" s="198"/>
      <c r="AT15" s="198"/>
      <c r="AU15" s="198"/>
      <c r="AV15" s="199"/>
      <c r="AW15" s="41"/>
      <c r="AX15" s="38"/>
    </row>
    <row r="16" spans="2:60" ht="7.2" customHeight="1" x14ac:dyDescent="0.3">
      <c r="B16" s="36"/>
      <c r="C16" s="37"/>
      <c r="D16" s="169"/>
      <c r="E16" s="169"/>
      <c r="F16" s="169"/>
      <c r="G16" s="169"/>
      <c r="H16" s="169"/>
      <c r="I16" s="169"/>
      <c r="J16" s="169"/>
      <c r="K16" s="169"/>
      <c r="L16" s="169"/>
      <c r="M16" s="171"/>
      <c r="N16" s="172"/>
      <c r="O16" s="172"/>
      <c r="P16" s="172"/>
      <c r="Q16" s="172"/>
      <c r="R16" s="172"/>
      <c r="S16" s="172"/>
      <c r="T16" s="172"/>
      <c r="U16" s="172"/>
      <c r="V16" s="172"/>
      <c r="W16" s="172"/>
      <c r="X16" s="172"/>
      <c r="Y16" s="173"/>
      <c r="Z16" s="40"/>
      <c r="AA16" s="169"/>
      <c r="AB16" s="169"/>
      <c r="AC16" s="169"/>
      <c r="AD16" s="169"/>
      <c r="AE16" s="169"/>
      <c r="AF16" s="169"/>
      <c r="AG16" s="169"/>
      <c r="AH16" s="169"/>
      <c r="AI16" s="169"/>
      <c r="AJ16" s="171"/>
      <c r="AK16" s="172"/>
      <c r="AL16" s="172"/>
      <c r="AM16" s="172"/>
      <c r="AN16" s="172"/>
      <c r="AO16" s="172"/>
      <c r="AP16" s="172"/>
      <c r="AQ16" s="172"/>
      <c r="AR16" s="172"/>
      <c r="AS16" s="172"/>
      <c r="AT16" s="172"/>
      <c r="AU16" s="172"/>
      <c r="AV16" s="173"/>
      <c r="AW16" s="37"/>
      <c r="AX16" s="38"/>
    </row>
    <row r="17" spans="2:50" ht="7.2" customHeight="1" x14ac:dyDescent="0.3">
      <c r="B17" s="36"/>
      <c r="C17" s="37"/>
      <c r="D17" s="169" t="str">
        <f>HLOOKUP(Language!$B$2,Language!$C$12:$H$551,18)</f>
        <v>Materialbezeichnung:</v>
      </c>
      <c r="E17" s="169"/>
      <c r="F17" s="169"/>
      <c r="G17" s="169"/>
      <c r="H17" s="169"/>
      <c r="I17" s="169"/>
      <c r="J17" s="169"/>
      <c r="K17" s="169"/>
      <c r="L17" s="169"/>
      <c r="M17" s="171"/>
      <c r="N17" s="172"/>
      <c r="O17" s="172"/>
      <c r="P17" s="172"/>
      <c r="Q17" s="172"/>
      <c r="R17" s="172"/>
      <c r="S17" s="172"/>
      <c r="T17" s="172"/>
      <c r="U17" s="172"/>
      <c r="V17" s="172"/>
      <c r="W17" s="172"/>
      <c r="X17" s="172"/>
      <c r="Y17" s="173"/>
      <c r="Z17" s="40"/>
      <c r="AA17" s="169" t="str">
        <f>HLOOKUP(Language!$B$2,Language!$C$12:$H$551,23)</f>
        <v>Lieferantennummer:</v>
      </c>
      <c r="AB17" s="169"/>
      <c r="AC17" s="169"/>
      <c r="AD17" s="169"/>
      <c r="AE17" s="169"/>
      <c r="AF17" s="169"/>
      <c r="AG17" s="169"/>
      <c r="AH17" s="169"/>
      <c r="AI17" s="169"/>
      <c r="AJ17" s="171"/>
      <c r="AK17" s="172"/>
      <c r="AL17" s="172"/>
      <c r="AM17" s="172"/>
      <c r="AN17" s="172"/>
      <c r="AO17" s="172"/>
      <c r="AP17" s="172"/>
      <c r="AQ17" s="172"/>
      <c r="AR17" s="172"/>
      <c r="AS17" s="172"/>
      <c r="AT17" s="172"/>
      <c r="AU17" s="172"/>
      <c r="AV17" s="173"/>
      <c r="AW17" s="37"/>
      <c r="AX17" s="38"/>
    </row>
    <row r="18" spans="2:50" ht="7.2" customHeight="1" x14ac:dyDescent="0.3">
      <c r="B18" s="36"/>
      <c r="C18" s="37"/>
      <c r="D18" s="169"/>
      <c r="E18" s="169"/>
      <c r="F18" s="169"/>
      <c r="G18" s="169"/>
      <c r="H18" s="169"/>
      <c r="I18" s="169"/>
      <c r="J18" s="169"/>
      <c r="K18" s="169"/>
      <c r="L18" s="169"/>
      <c r="M18" s="171"/>
      <c r="N18" s="172"/>
      <c r="O18" s="172"/>
      <c r="P18" s="172"/>
      <c r="Q18" s="172"/>
      <c r="R18" s="172"/>
      <c r="S18" s="172"/>
      <c r="T18" s="172"/>
      <c r="U18" s="172"/>
      <c r="V18" s="172"/>
      <c r="W18" s="172"/>
      <c r="X18" s="172"/>
      <c r="Y18" s="173"/>
      <c r="Z18" s="40"/>
      <c r="AA18" s="169"/>
      <c r="AB18" s="169"/>
      <c r="AC18" s="169"/>
      <c r="AD18" s="169"/>
      <c r="AE18" s="169"/>
      <c r="AF18" s="169"/>
      <c r="AG18" s="169"/>
      <c r="AH18" s="169"/>
      <c r="AI18" s="169"/>
      <c r="AJ18" s="171"/>
      <c r="AK18" s="172"/>
      <c r="AL18" s="172"/>
      <c r="AM18" s="172"/>
      <c r="AN18" s="172"/>
      <c r="AO18" s="172"/>
      <c r="AP18" s="172"/>
      <c r="AQ18" s="172"/>
      <c r="AR18" s="172"/>
      <c r="AS18" s="172"/>
      <c r="AT18" s="172"/>
      <c r="AU18" s="172"/>
      <c r="AV18" s="173"/>
      <c r="AW18" s="37"/>
      <c r="AX18" s="38"/>
    </row>
    <row r="19" spans="2:50" ht="7.2" customHeight="1" x14ac:dyDescent="0.3">
      <c r="B19" s="36"/>
      <c r="C19" s="37"/>
      <c r="D19" s="169" t="str">
        <f>HLOOKUP(Language!$B$2,Language!$C$12:$H$551,19)</f>
        <v>Materialnummer - Index:</v>
      </c>
      <c r="E19" s="169"/>
      <c r="F19" s="169"/>
      <c r="G19" s="169"/>
      <c r="H19" s="169"/>
      <c r="I19" s="169"/>
      <c r="J19" s="169"/>
      <c r="K19" s="169"/>
      <c r="L19" s="169"/>
      <c r="M19" s="171"/>
      <c r="N19" s="172"/>
      <c r="O19" s="172"/>
      <c r="P19" s="172"/>
      <c r="Q19" s="172"/>
      <c r="R19" s="172"/>
      <c r="S19" s="172"/>
      <c r="T19" s="172"/>
      <c r="U19" s="172"/>
      <c r="V19" s="172"/>
      <c r="W19" s="172"/>
      <c r="X19" s="172"/>
      <c r="Y19" s="173"/>
      <c r="Z19" s="40"/>
      <c r="AA19" s="169" t="str">
        <f>HLOOKUP(Language!$B$2,Language!$C$12:$H$551,24)</f>
        <v>Adresse (Straße):</v>
      </c>
      <c r="AB19" s="169"/>
      <c r="AC19" s="169"/>
      <c r="AD19" s="169"/>
      <c r="AE19" s="169"/>
      <c r="AF19" s="169"/>
      <c r="AG19" s="169"/>
      <c r="AH19" s="169"/>
      <c r="AI19" s="169"/>
      <c r="AJ19" s="171"/>
      <c r="AK19" s="172"/>
      <c r="AL19" s="172"/>
      <c r="AM19" s="172"/>
      <c r="AN19" s="172"/>
      <c r="AO19" s="172"/>
      <c r="AP19" s="172"/>
      <c r="AQ19" s="172"/>
      <c r="AR19" s="172"/>
      <c r="AS19" s="172"/>
      <c r="AT19" s="172"/>
      <c r="AU19" s="172"/>
      <c r="AV19" s="173"/>
      <c r="AW19" s="37"/>
      <c r="AX19" s="38"/>
    </row>
    <row r="20" spans="2:50" ht="7.2" customHeight="1" x14ac:dyDescent="0.3">
      <c r="B20" s="36"/>
      <c r="C20" s="37"/>
      <c r="D20" s="169"/>
      <c r="E20" s="169"/>
      <c r="F20" s="169"/>
      <c r="G20" s="169"/>
      <c r="H20" s="169"/>
      <c r="I20" s="169"/>
      <c r="J20" s="169"/>
      <c r="K20" s="169"/>
      <c r="L20" s="169"/>
      <c r="M20" s="171"/>
      <c r="N20" s="172"/>
      <c r="O20" s="172"/>
      <c r="P20" s="172"/>
      <c r="Q20" s="172"/>
      <c r="R20" s="172"/>
      <c r="S20" s="172"/>
      <c r="T20" s="172"/>
      <c r="U20" s="172"/>
      <c r="V20" s="172"/>
      <c r="W20" s="172"/>
      <c r="X20" s="172"/>
      <c r="Y20" s="173"/>
      <c r="Z20" s="40"/>
      <c r="AA20" s="169"/>
      <c r="AB20" s="169"/>
      <c r="AC20" s="169"/>
      <c r="AD20" s="169"/>
      <c r="AE20" s="169"/>
      <c r="AF20" s="169"/>
      <c r="AG20" s="169"/>
      <c r="AH20" s="169"/>
      <c r="AI20" s="169"/>
      <c r="AJ20" s="171"/>
      <c r="AK20" s="172"/>
      <c r="AL20" s="172"/>
      <c r="AM20" s="172"/>
      <c r="AN20" s="172"/>
      <c r="AO20" s="172"/>
      <c r="AP20" s="172"/>
      <c r="AQ20" s="172"/>
      <c r="AR20" s="172"/>
      <c r="AS20" s="172"/>
      <c r="AT20" s="172"/>
      <c r="AU20" s="172"/>
      <c r="AV20" s="173"/>
      <c r="AW20" s="37"/>
      <c r="AX20" s="38"/>
    </row>
    <row r="21" spans="2:50" ht="7.2" customHeight="1" x14ac:dyDescent="0.3">
      <c r="B21" s="36"/>
      <c r="C21" s="37"/>
      <c r="D21" s="169" t="str">
        <f>HLOOKUP(Language!$B$2,Language!$C$12:$H$551,20)</f>
        <v>Zeichnungsnummer - Index:</v>
      </c>
      <c r="E21" s="169"/>
      <c r="F21" s="169"/>
      <c r="G21" s="169"/>
      <c r="H21" s="169"/>
      <c r="I21" s="169"/>
      <c r="J21" s="169"/>
      <c r="K21" s="169"/>
      <c r="L21" s="169"/>
      <c r="M21" s="171"/>
      <c r="N21" s="172"/>
      <c r="O21" s="172"/>
      <c r="P21" s="172"/>
      <c r="Q21" s="172"/>
      <c r="R21" s="172"/>
      <c r="S21" s="172"/>
      <c r="T21" s="172"/>
      <c r="U21" s="172"/>
      <c r="V21" s="172"/>
      <c r="W21" s="172"/>
      <c r="X21" s="172"/>
      <c r="Y21" s="173"/>
      <c r="Z21" s="40"/>
      <c r="AA21" s="169" t="str">
        <f>HLOOKUP(Language!$B$2,Language!$C$12:$H$551,25)</f>
        <v>Adresse (PLZ, Ort, Land):</v>
      </c>
      <c r="AB21" s="169"/>
      <c r="AC21" s="169"/>
      <c r="AD21" s="169"/>
      <c r="AE21" s="169"/>
      <c r="AF21" s="169"/>
      <c r="AG21" s="169"/>
      <c r="AH21" s="169"/>
      <c r="AI21" s="169"/>
      <c r="AJ21" s="171"/>
      <c r="AK21" s="172"/>
      <c r="AL21" s="172"/>
      <c r="AM21" s="172"/>
      <c r="AN21" s="172"/>
      <c r="AO21" s="172"/>
      <c r="AP21" s="172"/>
      <c r="AQ21" s="172"/>
      <c r="AR21" s="172"/>
      <c r="AS21" s="172"/>
      <c r="AT21" s="172"/>
      <c r="AU21" s="172"/>
      <c r="AV21" s="173"/>
      <c r="AW21" s="37"/>
      <c r="AX21" s="38"/>
    </row>
    <row r="22" spans="2:50" ht="7.2" customHeight="1" x14ac:dyDescent="0.3">
      <c r="B22" s="36"/>
      <c r="C22" s="37"/>
      <c r="D22" s="170"/>
      <c r="E22" s="170"/>
      <c r="F22" s="170"/>
      <c r="G22" s="170"/>
      <c r="H22" s="170"/>
      <c r="I22" s="170"/>
      <c r="J22" s="170"/>
      <c r="K22" s="170"/>
      <c r="L22" s="170"/>
      <c r="M22" s="174"/>
      <c r="N22" s="175"/>
      <c r="O22" s="175"/>
      <c r="P22" s="175"/>
      <c r="Q22" s="175"/>
      <c r="R22" s="175"/>
      <c r="S22" s="175"/>
      <c r="T22" s="175"/>
      <c r="U22" s="175"/>
      <c r="V22" s="175"/>
      <c r="W22" s="175"/>
      <c r="X22" s="175"/>
      <c r="Y22" s="176"/>
      <c r="Z22" s="40"/>
      <c r="AA22" s="170"/>
      <c r="AB22" s="170"/>
      <c r="AC22" s="170"/>
      <c r="AD22" s="170"/>
      <c r="AE22" s="170"/>
      <c r="AF22" s="170"/>
      <c r="AG22" s="170"/>
      <c r="AH22" s="170"/>
      <c r="AI22" s="170"/>
      <c r="AJ22" s="174"/>
      <c r="AK22" s="175"/>
      <c r="AL22" s="175"/>
      <c r="AM22" s="175"/>
      <c r="AN22" s="175"/>
      <c r="AO22" s="175"/>
      <c r="AP22" s="175"/>
      <c r="AQ22" s="175"/>
      <c r="AR22" s="175"/>
      <c r="AS22" s="175"/>
      <c r="AT22" s="175"/>
      <c r="AU22" s="175"/>
      <c r="AV22" s="176"/>
      <c r="AW22" s="37"/>
      <c r="AX22" s="38"/>
    </row>
    <row r="23" spans="2:50" ht="7.2" customHeight="1" x14ac:dyDescent="0.3">
      <c r="B23" s="36"/>
      <c r="C23" s="42"/>
      <c r="D23" s="42"/>
      <c r="E23" s="42"/>
      <c r="F23" s="42"/>
      <c r="G23" s="42"/>
      <c r="H23" s="42"/>
      <c r="I23" s="42"/>
      <c r="J23" s="42"/>
      <c r="K23" s="42"/>
      <c r="L23" s="42"/>
      <c r="M23" s="42"/>
      <c r="N23" s="42"/>
      <c r="O23" s="42"/>
      <c r="P23" s="42"/>
      <c r="Q23" s="42"/>
      <c r="R23" s="42"/>
      <c r="S23" s="42"/>
      <c r="T23" s="42"/>
      <c r="U23" s="42"/>
      <c r="V23" s="42"/>
      <c r="W23" s="42"/>
      <c r="X23" s="42"/>
      <c r="Y23" s="42"/>
      <c r="Z23" s="42"/>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38"/>
    </row>
    <row r="24" spans="2:50" ht="12" customHeight="1" x14ac:dyDescent="0.3">
      <c r="B24" s="36"/>
      <c r="C24" s="133" t="str">
        <f>HLOOKUP(Language!$B$2,Language!$C$12:$H$551,31)</f>
        <v>Kontaktdaten</v>
      </c>
      <c r="D24" s="133"/>
      <c r="E24" s="133"/>
      <c r="F24" s="133"/>
      <c r="G24" s="133"/>
      <c r="H24" s="133"/>
      <c r="I24" s="133"/>
      <c r="J24" s="133"/>
      <c r="K24" s="133"/>
      <c r="L24" s="133"/>
      <c r="M24" s="133"/>
      <c r="N24" s="133"/>
      <c r="O24" s="133"/>
      <c r="P24" s="133"/>
      <c r="Q24" s="133"/>
      <c r="R24" s="133"/>
      <c r="S24" s="133"/>
      <c r="T24" s="133"/>
      <c r="U24" s="133"/>
      <c r="V24" s="133"/>
      <c r="W24" s="133"/>
      <c r="X24" s="133"/>
      <c r="Y24" s="133"/>
      <c r="Z24" s="134"/>
      <c r="AA24" s="235" t="str">
        <f>IF($AJ$15="",Language!$I$14,$AJ$15)</f>
        <v>Lieferant</v>
      </c>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38"/>
    </row>
    <row r="25" spans="2:50" ht="7.2" customHeight="1" x14ac:dyDescent="0.3">
      <c r="B25" s="36"/>
      <c r="C25" s="193" t="str">
        <f>HLOOKUP(Language!$B$2,Language!$C$12:$H$551,32)</f>
        <v>Funktion</v>
      </c>
      <c r="D25" s="193"/>
      <c r="E25" s="193"/>
      <c r="F25" s="193"/>
      <c r="G25" s="193"/>
      <c r="H25" s="193"/>
      <c r="I25" s="193"/>
      <c r="J25" s="193" t="str">
        <f>HLOOKUP(Language!$B$2,Language!$C$12:$H$551,33)</f>
        <v>Nachname, Vorname</v>
      </c>
      <c r="K25" s="193"/>
      <c r="L25" s="193"/>
      <c r="M25" s="193"/>
      <c r="N25" s="193"/>
      <c r="O25" s="193"/>
      <c r="P25" s="193"/>
      <c r="Q25" s="193"/>
      <c r="R25" s="193"/>
      <c r="S25" s="193"/>
      <c r="T25" s="193"/>
      <c r="U25" s="193" t="str">
        <f>HLOOKUP(Language!$B$2,Language!$C$12:$H$551,34)</f>
        <v>E-Mail</v>
      </c>
      <c r="V25" s="193"/>
      <c r="W25" s="193"/>
      <c r="X25" s="193"/>
      <c r="Y25" s="193"/>
      <c r="Z25" s="193"/>
      <c r="AA25" s="193"/>
      <c r="AB25" s="193"/>
      <c r="AC25" s="193"/>
      <c r="AD25" s="193"/>
      <c r="AE25" s="193"/>
      <c r="AF25" s="193" t="str">
        <f>HLOOKUP(Language!$B$2,Language!$C$12:$H$551,35)</f>
        <v>Telefon</v>
      </c>
      <c r="AG25" s="193"/>
      <c r="AH25" s="193"/>
      <c r="AI25" s="193"/>
      <c r="AJ25" s="193"/>
      <c r="AK25" s="193"/>
      <c r="AL25" s="193"/>
      <c r="AM25" s="193"/>
      <c r="AN25" s="193"/>
      <c r="AO25" s="193" t="str">
        <f>HLOOKUP(Language!$B$2,Language!$C$12:$H$551,36)</f>
        <v>Handy</v>
      </c>
      <c r="AP25" s="193"/>
      <c r="AQ25" s="193"/>
      <c r="AR25" s="193"/>
      <c r="AS25" s="193"/>
      <c r="AT25" s="193"/>
      <c r="AU25" s="193"/>
      <c r="AV25" s="193"/>
      <c r="AW25" s="193"/>
      <c r="AX25" s="38"/>
    </row>
    <row r="26" spans="2:50" ht="7.2" customHeight="1" x14ac:dyDescent="0.3">
      <c r="B26" s="36"/>
      <c r="C26" s="215" t="str">
        <f>HLOOKUP(Language!$B$2,Language!$C$12:$H$551,37)</f>
        <v>Projektleitung</v>
      </c>
      <c r="D26" s="215"/>
      <c r="E26" s="215"/>
      <c r="F26" s="215"/>
      <c r="G26" s="215"/>
      <c r="H26" s="215"/>
      <c r="I26" s="215"/>
      <c r="J26" s="167"/>
      <c r="K26" s="167"/>
      <c r="L26" s="167"/>
      <c r="M26" s="167"/>
      <c r="N26" s="167"/>
      <c r="O26" s="167"/>
      <c r="P26" s="167"/>
      <c r="Q26" s="167"/>
      <c r="R26" s="167"/>
      <c r="S26" s="167"/>
      <c r="T26" s="167"/>
      <c r="U26" s="221"/>
      <c r="V26" s="222"/>
      <c r="W26" s="222"/>
      <c r="X26" s="222"/>
      <c r="Y26" s="222"/>
      <c r="Z26" s="222"/>
      <c r="AA26" s="222"/>
      <c r="AB26" s="222"/>
      <c r="AC26" s="222"/>
      <c r="AD26" s="222"/>
      <c r="AE26" s="222"/>
      <c r="AF26" s="167"/>
      <c r="AG26" s="167"/>
      <c r="AH26" s="167"/>
      <c r="AI26" s="167"/>
      <c r="AJ26" s="167"/>
      <c r="AK26" s="167"/>
      <c r="AL26" s="167"/>
      <c r="AM26" s="167"/>
      <c r="AN26" s="167"/>
      <c r="AO26" s="167"/>
      <c r="AP26" s="167"/>
      <c r="AQ26" s="167"/>
      <c r="AR26" s="167"/>
      <c r="AS26" s="167"/>
      <c r="AT26" s="167"/>
      <c r="AU26" s="167"/>
      <c r="AV26" s="167"/>
      <c r="AW26" s="167"/>
      <c r="AX26" s="38"/>
    </row>
    <row r="27" spans="2:50" ht="7.2" customHeight="1" x14ac:dyDescent="0.3">
      <c r="B27" s="36"/>
      <c r="C27" s="216"/>
      <c r="D27" s="216"/>
      <c r="E27" s="216"/>
      <c r="F27" s="216"/>
      <c r="G27" s="216"/>
      <c r="H27" s="216"/>
      <c r="I27" s="216"/>
      <c r="J27" s="168"/>
      <c r="K27" s="168"/>
      <c r="L27" s="168"/>
      <c r="M27" s="168"/>
      <c r="N27" s="168"/>
      <c r="O27" s="168"/>
      <c r="P27" s="168"/>
      <c r="Q27" s="168"/>
      <c r="R27" s="168"/>
      <c r="S27" s="168"/>
      <c r="T27" s="168"/>
      <c r="U27" s="223"/>
      <c r="V27" s="223"/>
      <c r="W27" s="223"/>
      <c r="X27" s="223"/>
      <c r="Y27" s="223"/>
      <c r="Z27" s="223"/>
      <c r="AA27" s="223"/>
      <c r="AB27" s="223"/>
      <c r="AC27" s="223"/>
      <c r="AD27" s="223"/>
      <c r="AE27" s="223"/>
      <c r="AF27" s="168"/>
      <c r="AG27" s="168"/>
      <c r="AH27" s="168"/>
      <c r="AI27" s="168"/>
      <c r="AJ27" s="168"/>
      <c r="AK27" s="168"/>
      <c r="AL27" s="168"/>
      <c r="AM27" s="168"/>
      <c r="AN27" s="168"/>
      <c r="AO27" s="168"/>
      <c r="AP27" s="168"/>
      <c r="AQ27" s="168"/>
      <c r="AR27" s="168"/>
      <c r="AS27" s="168"/>
      <c r="AT27" s="168"/>
      <c r="AU27" s="168"/>
      <c r="AV27" s="168"/>
      <c r="AW27" s="168"/>
      <c r="AX27" s="38"/>
    </row>
    <row r="28" spans="2:50" ht="7.2" customHeight="1" x14ac:dyDescent="0.3">
      <c r="B28" s="36"/>
      <c r="C28" s="217" t="str">
        <f>HLOOKUP(Language!$B$2,Language!$C$12:$H$551,38)</f>
        <v>Qualität</v>
      </c>
      <c r="D28" s="217"/>
      <c r="E28" s="217"/>
      <c r="F28" s="217"/>
      <c r="G28" s="217"/>
      <c r="H28" s="217"/>
      <c r="I28" s="217"/>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38"/>
    </row>
    <row r="29" spans="2:50" ht="7.2" customHeight="1" x14ac:dyDescent="0.3">
      <c r="B29" s="36"/>
      <c r="C29" s="216"/>
      <c r="D29" s="216"/>
      <c r="E29" s="216"/>
      <c r="F29" s="216"/>
      <c r="G29" s="216"/>
      <c r="H29" s="216"/>
      <c r="I29" s="216"/>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38"/>
    </row>
    <row r="30" spans="2:50" ht="7.2" customHeight="1" x14ac:dyDescent="0.3">
      <c r="B30" s="36"/>
      <c r="C30" s="217" t="str">
        <f>HLOOKUP(Language!$B$2,Language!$C$12:$H$551,39)</f>
        <v>Vertrieb</v>
      </c>
      <c r="D30" s="217"/>
      <c r="E30" s="217"/>
      <c r="F30" s="217"/>
      <c r="G30" s="217"/>
      <c r="H30" s="217"/>
      <c r="I30" s="217"/>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38"/>
    </row>
    <row r="31" spans="2:50" ht="7.2" customHeight="1" x14ac:dyDescent="0.3">
      <c r="B31" s="36"/>
      <c r="C31" s="216"/>
      <c r="D31" s="216"/>
      <c r="E31" s="216"/>
      <c r="F31" s="216"/>
      <c r="G31" s="216"/>
      <c r="H31" s="216"/>
      <c r="I31" s="216"/>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38"/>
    </row>
    <row r="32" spans="2:50" ht="7.2" customHeight="1" x14ac:dyDescent="0.3">
      <c r="B32" s="36"/>
      <c r="C32" s="218" t="str">
        <f>HLOOKUP(Language!$B$2,Language!$C$12:$H$551,40)</f>
        <v>Prozess-/Werkzeugtechnologe</v>
      </c>
      <c r="D32" s="218"/>
      <c r="E32" s="218"/>
      <c r="F32" s="218"/>
      <c r="G32" s="218"/>
      <c r="H32" s="218"/>
      <c r="I32" s="21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38"/>
    </row>
    <row r="33" spans="2:63" ht="12.45" customHeight="1" x14ac:dyDescent="0.3">
      <c r="B33" s="36"/>
      <c r="C33" s="219"/>
      <c r="D33" s="219"/>
      <c r="E33" s="219"/>
      <c r="F33" s="219"/>
      <c r="G33" s="219"/>
      <c r="H33" s="219"/>
      <c r="I33" s="219"/>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38"/>
    </row>
    <row r="34" spans="2:63" ht="7.2" customHeight="1" x14ac:dyDescent="0.3">
      <c r="B34" s="36"/>
      <c r="C34" s="217"/>
      <c r="D34" s="217"/>
      <c r="E34" s="217"/>
      <c r="F34" s="217"/>
      <c r="G34" s="217"/>
      <c r="H34" s="217"/>
      <c r="I34" s="217"/>
      <c r="J34" s="188"/>
      <c r="K34" s="188"/>
      <c r="L34" s="188"/>
      <c r="M34" s="188"/>
      <c r="N34" s="188"/>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38"/>
    </row>
    <row r="35" spans="2:63" ht="7.2" customHeight="1" x14ac:dyDescent="0.3">
      <c r="B35" s="36"/>
      <c r="C35" s="220"/>
      <c r="D35" s="220"/>
      <c r="E35" s="220"/>
      <c r="F35" s="220"/>
      <c r="G35" s="220"/>
      <c r="H35" s="220"/>
      <c r="I35" s="220"/>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38"/>
    </row>
    <row r="36" spans="2:63" ht="7.2" customHeight="1" x14ac:dyDescent="0.3">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8"/>
    </row>
    <row r="37" spans="2:63" ht="7.2" customHeight="1" x14ac:dyDescent="0.3">
      <c r="B37" s="36"/>
      <c r="C37" s="187" t="s">
        <v>18</v>
      </c>
      <c r="D37" s="126"/>
      <c r="E37" s="127" t="str">
        <f>HLOOKUP(Language!$B$2,Language!$C$12:$H$551,49)</f>
        <v>Sind alle benötigten Unterlagen (z.B. Zeichnung, Lastenheft, Spezifikationen, Normen, Qualitätssicherungsvereinbarung) komplett, auf dem aktuellem Stand, eindeutig und völlig verstanden?</v>
      </c>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3"/>
      <c r="AP37" s="13"/>
      <c r="AQ37" s="13"/>
      <c r="AR37" s="13"/>
      <c r="AS37" s="13"/>
      <c r="AT37" s="13"/>
      <c r="AU37" s="13"/>
      <c r="AV37" s="13"/>
      <c r="AW37" s="13"/>
      <c r="AX37" s="38"/>
      <c r="AZ37" s="37"/>
      <c r="BA37" s="37"/>
      <c r="BB37" s="37"/>
      <c r="BC37" s="37"/>
      <c r="BD37" s="37"/>
      <c r="BE37" s="37"/>
      <c r="BF37" s="37"/>
      <c r="BG37" s="37"/>
    </row>
    <row r="38" spans="2:63" ht="7.2" customHeight="1" x14ac:dyDescent="0.3">
      <c r="B38" s="36"/>
      <c r="C38" s="126"/>
      <c r="D38" s="126"/>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U38" s="44"/>
      <c r="AV38" s="44"/>
      <c r="AW38" s="44"/>
      <c r="AX38" s="38"/>
    </row>
    <row r="39" spans="2:63" ht="7.2" customHeight="1" x14ac:dyDescent="0.3">
      <c r="B39" s="36"/>
      <c r="C39" s="126"/>
      <c r="D39" s="126"/>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45"/>
      <c r="AP39" s="145"/>
      <c r="AQ39" s="146" t="str">
        <f>HLOOKUP(Language!$B$2,Language!$C$12:$H$551,5)</f>
        <v>Ja</v>
      </c>
      <c r="AR39" s="146"/>
      <c r="AS39" s="145"/>
      <c r="AT39" s="145"/>
      <c r="AU39" s="153" t="str">
        <f>HLOOKUP(Language!$B$2,Language!$C$12:$H$551,6)</f>
        <v>Nein</v>
      </c>
      <c r="AV39" s="153"/>
      <c r="AW39" s="153"/>
      <c r="AX39" s="38"/>
      <c r="BJ39" s="212" t="b">
        <v>0</v>
      </c>
      <c r="BK39" s="212" t="b">
        <v>0</v>
      </c>
    </row>
    <row r="40" spans="2:63" ht="7.2" customHeight="1" x14ac:dyDescent="0.3">
      <c r="B40" s="36"/>
      <c r="C40" s="37"/>
      <c r="D40" s="37"/>
      <c r="E40" s="116" t="str">
        <f>HLOOKUP(Language!$B$2,Language!$C$12:$H$551,84)</f>
        <v>Ausführliche Erläuterung wenn "Nein"</v>
      </c>
      <c r="F40" s="116"/>
      <c r="G40" s="116"/>
      <c r="H40" s="116"/>
      <c r="I40" s="116"/>
      <c r="J40" s="116"/>
      <c r="K40" s="117"/>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9"/>
      <c r="AO40" s="145"/>
      <c r="AP40" s="145"/>
      <c r="AQ40" s="146"/>
      <c r="AR40" s="146"/>
      <c r="AS40" s="145"/>
      <c r="AT40" s="145"/>
      <c r="AU40" s="153"/>
      <c r="AV40" s="153"/>
      <c r="AW40" s="153"/>
      <c r="AX40" s="38"/>
      <c r="BJ40" s="212"/>
      <c r="BK40" s="212"/>
    </row>
    <row r="41" spans="2:63" ht="7.2" customHeight="1" x14ac:dyDescent="0.3">
      <c r="B41" s="36"/>
      <c r="C41" s="37"/>
      <c r="D41" s="37"/>
      <c r="E41" s="116"/>
      <c r="F41" s="116"/>
      <c r="G41" s="116"/>
      <c r="H41" s="116"/>
      <c r="I41" s="116"/>
      <c r="J41" s="116"/>
      <c r="K41" s="120"/>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2"/>
      <c r="AO41" s="37"/>
      <c r="AX41" s="38"/>
      <c r="BJ41" s="78" t="b">
        <f>IF(AND(BK41=TRUE,BK39=TRUE),TRUE,FALSE)</f>
        <v>0</v>
      </c>
      <c r="BK41" s="78" t="b">
        <f>IF(K40="",TRUE,FALSE)</f>
        <v>1</v>
      </c>
    </row>
    <row r="42" spans="2:63" ht="7.2" customHeight="1" x14ac:dyDescent="0.3">
      <c r="B42" s="36"/>
      <c r="C42" s="37"/>
      <c r="D42" s="37"/>
      <c r="E42" s="116"/>
      <c r="F42" s="116"/>
      <c r="G42" s="116"/>
      <c r="H42" s="116"/>
      <c r="I42" s="116"/>
      <c r="J42" s="116"/>
      <c r="K42" s="123"/>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5"/>
      <c r="AO42" s="13"/>
      <c r="AP42" s="13"/>
      <c r="AQ42" s="13"/>
      <c r="AR42" s="13"/>
      <c r="AS42" s="13"/>
      <c r="AT42" s="13"/>
      <c r="AU42" s="13"/>
      <c r="AV42" s="13"/>
      <c r="AW42" s="13"/>
      <c r="AX42" s="38"/>
    </row>
    <row r="43" spans="2:63" ht="4.95" customHeight="1" x14ac:dyDescent="0.3">
      <c r="B43" s="36"/>
      <c r="C43" s="44"/>
      <c r="D43" s="44"/>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13"/>
      <c r="AP43" s="13"/>
      <c r="AQ43" s="13"/>
      <c r="AR43" s="13"/>
      <c r="AS43" s="13"/>
      <c r="AT43" s="13"/>
      <c r="AU43" s="13"/>
      <c r="AV43" s="13"/>
      <c r="AW43" s="13"/>
      <c r="AX43" s="38"/>
    </row>
    <row r="44" spans="2:63" ht="7.2" customHeight="1" x14ac:dyDescent="0.3">
      <c r="B44" s="36"/>
      <c r="C44" s="126" t="s">
        <v>19</v>
      </c>
      <c r="D44" s="126"/>
      <c r="E44" s="127" t="str">
        <f>HLOOKUP(Language!$B$2,Language!$C$12:$H$551,50)</f>
        <v>Sind dokumentationspflichtige Sicherheitsrelevante Merkmale (D-Merkmale) vorhanden und ist die Bedeutung bekannt?</v>
      </c>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37"/>
      <c r="AP44" s="44"/>
      <c r="AQ44" s="44"/>
      <c r="AR44" s="44"/>
      <c r="AS44" s="44"/>
      <c r="AT44" s="44"/>
      <c r="AU44" s="44"/>
      <c r="AV44" s="44"/>
      <c r="AW44" s="44"/>
      <c r="AX44" s="38"/>
    </row>
    <row r="45" spans="2:63" ht="7.2" customHeight="1" x14ac:dyDescent="0.3">
      <c r="B45" s="36"/>
      <c r="C45" s="126"/>
      <c r="D45" s="126"/>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37"/>
      <c r="AP45" s="44"/>
      <c r="AQ45" s="44"/>
      <c r="AR45" s="44"/>
      <c r="AS45" s="44"/>
      <c r="AT45" s="44"/>
      <c r="AU45" s="44"/>
      <c r="AV45" s="44"/>
      <c r="AW45" s="44"/>
      <c r="AX45" s="38"/>
    </row>
    <row r="46" spans="2:63" ht="7.2" customHeight="1" x14ac:dyDescent="0.3">
      <c r="B46" s="36"/>
      <c r="C46" s="126"/>
      <c r="D46" s="126"/>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45"/>
      <c r="AP46" s="145"/>
      <c r="AQ46" s="146" t="str">
        <f>HLOOKUP(Language!$B$2,Language!$C$12:$H$551,5)</f>
        <v>Ja</v>
      </c>
      <c r="AR46" s="146"/>
      <c r="AS46" s="145"/>
      <c r="AT46" s="145"/>
      <c r="AU46" s="153" t="str">
        <f>HLOOKUP(Language!$B$2,Language!$C$12:$H$551,6)</f>
        <v>Nein</v>
      </c>
      <c r="AV46" s="153"/>
      <c r="AW46" s="153"/>
      <c r="AX46" s="38"/>
      <c r="BJ46" s="212" t="b">
        <v>0</v>
      </c>
      <c r="BK46" s="212" t="b">
        <v>0</v>
      </c>
    </row>
    <row r="47" spans="2:63" ht="7.2" customHeight="1" x14ac:dyDescent="0.3">
      <c r="B47" s="36"/>
      <c r="C47" s="37"/>
      <c r="D47" s="37"/>
      <c r="E47" s="116" t="str">
        <f>HLOOKUP(Language!$B$2,Language!$C$12:$H$551,84)</f>
        <v>Ausführliche Erläuterung wenn "Nein"</v>
      </c>
      <c r="F47" s="116"/>
      <c r="G47" s="116"/>
      <c r="H47" s="116"/>
      <c r="I47" s="116"/>
      <c r="J47" s="116"/>
      <c r="K47" s="117"/>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9"/>
      <c r="AO47" s="145"/>
      <c r="AP47" s="145"/>
      <c r="AQ47" s="146"/>
      <c r="AR47" s="146"/>
      <c r="AS47" s="145"/>
      <c r="AT47" s="145"/>
      <c r="AU47" s="153"/>
      <c r="AV47" s="153"/>
      <c r="AW47" s="153"/>
      <c r="AX47" s="38"/>
      <c r="BJ47" s="212"/>
      <c r="BK47" s="212"/>
    </row>
    <row r="48" spans="2:63" ht="7.2" customHeight="1" x14ac:dyDescent="0.3">
      <c r="B48" s="36"/>
      <c r="C48" s="37"/>
      <c r="D48" s="37"/>
      <c r="E48" s="116"/>
      <c r="F48" s="116"/>
      <c r="G48" s="116"/>
      <c r="H48" s="116"/>
      <c r="I48" s="116"/>
      <c r="J48" s="116"/>
      <c r="K48" s="120"/>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2"/>
      <c r="AO48" s="37"/>
      <c r="AX48" s="38"/>
      <c r="BJ48" s="78" t="b">
        <f>IF(AND(BK48=TRUE,BK46=TRUE),TRUE,FALSE)</f>
        <v>0</v>
      </c>
      <c r="BK48" s="78" t="b">
        <f>IF(K47="",TRUE,FALSE)</f>
        <v>1</v>
      </c>
    </row>
    <row r="49" spans="2:63" ht="7.2" customHeight="1" x14ac:dyDescent="0.3">
      <c r="B49" s="36"/>
      <c r="C49" s="37"/>
      <c r="D49" s="37"/>
      <c r="E49" s="116"/>
      <c r="F49" s="116"/>
      <c r="G49" s="116"/>
      <c r="H49" s="116"/>
      <c r="I49" s="116"/>
      <c r="J49" s="116"/>
      <c r="K49" s="123"/>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5"/>
      <c r="AO49" s="37"/>
      <c r="AP49" s="37"/>
      <c r="AQ49" s="37"/>
      <c r="AR49" s="37"/>
      <c r="AS49" s="37"/>
      <c r="AT49" s="37"/>
      <c r="AU49" s="37"/>
      <c r="AV49" s="37"/>
      <c r="AW49" s="37"/>
      <c r="AX49" s="38"/>
    </row>
    <row r="50" spans="2:63" ht="4.95" customHeight="1" x14ac:dyDescent="0.3">
      <c r="B50" s="36"/>
      <c r="C50" s="44"/>
      <c r="D50" s="44"/>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37"/>
      <c r="AP50" s="44"/>
      <c r="AQ50" s="44"/>
      <c r="AR50" s="44"/>
      <c r="AS50" s="44"/>
      <c r="AT50" s="44"/>
      <c r="AU50" s="44"/>
      <c r="AV50" s="44"/>
      <c r="AW50" s="44"/>
      <c r="AX50" s="38"/>
    </row>
    <row r="51" spans="2:63" ht="7.2" customHeight="1" x14ac:dyDescent="0.3">
      <c r="B51" s="36"/>
      <c r="C51" s="126" t="s">
        <v>20</v>
      </c>
      <c r="D51" s="126"/>
      <c r="E51" s="127" t="str">
        <f>HLOOKUP(Language!$B$2,Language!$C$12:$H$551,51)</f>
        <v>Ist der Produktionsstandort durch den Kunden für die benötigten Prozesse / Technologien freigegeben?</v>
      </c>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37"/>
      <c r="AP51" s="44"/>
      <c r="AQ51" s="44"/>
      <c r="AR51" s="44"/>
      <c r="AS51" s="44"/>
      <c r="AT51" s="44"/>
      <c r="AU51" s="44"/>
      <c r="AV51" s="44"/>
      <c r="AW51" s="44"/>
      <c r="AX51" s="38"/>
    </row>
    <row r="52" spans="2:63" ht="7.2" customHeight="1" x14ac:dyDescent="0.3">
      <c r="B52" s="36"/>
      <c r="C52" s="126"/>
      <c r="D52" s="126"/>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37"/>
      <c r="AP52" s="44"/>
      <c r="AQ52" s="44"/>
      <c r="AR52" s="44"/>
      <c r="AS52" s="44"/>
      <c r="AT52" s="44"/>
      <c r="AU52" s="44"/>
      <c r="AV52" s="44"/>
      <c r="AW52" s="44"/>
      <c r="AX52" s="38"/>
    </row>
    <row r="53" spans="2:63" ht="7.2" customHeight="1" x14ac:dyDescent="0.3">
      <c r="B53" s="36"/>
      <c r="C53" s="126"/>
      <c r="D53" s="126"/>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45"/>
      <c r="AP53" s="145"/>
      <c r="AQ53" s="146" t="str">
        <f>HLOOKUP(Language!$B$2,Language!$C$12:$H$551,5)</f>
        <v>Ja</v>
      </c>
      <c r="AR53" s="146"/>
      <c r="AS53" s="145"/>
      <c r="AT53" s="145"/>
      <c r="AU53" s="153" t="str">
        <f>HLOOKUP(Language!$B$2,Language!$C$12:$H$551,6)</f>
        <v>Nein</v>
      </c>
      <c r="AV53" s="153"/>
      <c r="AW53" s="153"/>
      <c r="AX53" s="38"/>
      <c r="BJ53" s="212" t="b">
        <v>0</v>
      </c>
      <c r="BK53" s="212" t="b">
        <v>0</v>
      </c>
    </row>
    <row r="54" spans="2:63" ht="7.2" customHeight="1" x14ac:dyDescent="0.3">
      <c r="B54" s="36"/>
      <c r="C54" s="37"/>
      <c r="D54" s="37"/>
      <c r="E54" s="116" t="str">
        <f>HLOOKUP(Language!$B$2,Language!$C$12:$H$551,84)</f>
        <v>Ausführliche Erläuterung wenn "Nein"</v>
      </c>
      <c r="F54" s="116"/>
      <c r="G54" s="116"/>
      <c r="H54" s="116"/>
      <c r="I54" s="116"/>
      <c r="J54" s="116"/>
      <c r="K54" s="117"/>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9"/>
      <c r="AO54" s="145"/>
      <c r="AP54" s="145"/>
      <c r="AQ54" s="146"/>
      <c r="AR54" s="146"/>
      <c r="AS54" s="145"/>
      <c r="AT54" s="145"/>
      <c r="AU54" s="153"/>
      <c r="AV54" s="153"/>
      <c r="AW54" s="153"/>
      <c r="AX54" s="38"/>
      <c r="BJ54" s="212"/>
      <c r="BK54" s="212"/>
    </row>
    <row r="55" spans="2:63" ht="7.2" customHeight="1" x14ac:dyDescent="0.3">
      <c r="B55" s="36"/>
      <c r="C55" s="37"/>
      <c r="D55" s="37"/>
      <c r="E55" s="116"/>
      <c r="F55" s="116"/>
      <c r="G55" s="116"/>
      <c r="H55" s="116"/>
      <c r="I55" s="116"/>
      <c r="J55" s="116"/>
      <c r="K55" s="120"/>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2"/>
      <c r="AO55" s="37"/>
      <c r="AP55" s="37"/>
      <c r="AQ55" s="37"/>
      <c r="AR55" s="37"/>
      <c r="AS55" s="37"/>
      <c r="AT55" s="37"/>
      <c r="AU55" s="37"/>
      <c r="AV55" s="37"/>
      <c r="AW55" s="37"/>
      <c r="AX55" s="38"/>
      <c r="BJ55" s="78" t="b">
        <f>IF(AND(BK55=TRUE,BK53=TRUE),TRUE,FALSE)</f>
        <v>0</v>
      </c>
      <c r="BK55" s="78" t="b">
        <f>IF(K54="",TRUE,FALSE)</f>
        <v>1</v>
      </c>
    </row>
    <row r="56" spans="2:63" ht="7.2" customHeight="1" x14ac:dyDescent="0.3">
      <c r="B56" s="36"/>
      <c r="C56" s="37"/>
      <c r="D56" s="37"/>
      <c r="E56" s="116"/>
      <c r="F56" s="116"/>
      <c r="G56" s="116"/>
      <c r="H56" s="116"/>
      <c r="I56" s="116"/>
      <c r="J56" s="116"/>
      <c r="K56" s="123"/>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5"/>
      <c r="AO56" s="37"/>
      <c r="AP56" s="37"/>
      <c r="AQ56" s="37"/>
      <c r="AR56" s="37"/>
      <c r="AS56" s="37"/>
      <c r="AT56" s="37"/>
      <c r="AU56" s="37"/>
      <c r="AV56" s="37"/>
      <c r="AW56" s="37"/>
      <c r="AX56" s="38"/>
    </row>
    <row r="57" spans="2:63" ht="4.95" customHeight="1" x14ac:dyDescent="0.3">
      <c r="B57" s="46"/>
      <c r="C57" s="13"/>
      <c r="D57" s="13"/>
      <c r="E57" s="47"/>
      <c r="F57" s="47"/>
      <c r="G57" s="47"/>
      <c r="H57" s="47"/>
      <c r="I57" s="47"/>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13"/>
      <c r="AP57" s="13"/>
      <c r="AQ57" s="13"/>
      <c r="AR57" s="13"/>
      <c r="AS57" s="13"/>
      <c r="AT57" s="13"/>
      <c r="AU57" s="13"/>
      <c r="AV57" s="13"/>
      <c r="AW57" s="13"/>
      <c r="AX57" s="49"/>
    </row>
    <row r="58" spans="2:63" ht="7.05" customHeight="1" x14ac:dyDescent="0.3">
      <c r="B58" s="46"/>
      <c r="C58" s="126" t="s">
        <v>23</v>
      </c>
      <c r="D58" s="126"/>
      <c r="E58" s="127" t="str">
        <f>HLOOKUP(Language!$B$2,Language!$C$12:$H$551,52)</f>
        <v>Werden weitere Fertigungsstandorte bzw. Unterlieferanten später mit vorgesehen?</v>
      </c>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37"/>
      <c r="AP58" s="44"/>
      <c r="AQ58" s="44"/>
      <c r="AR58" s="44"/>
      <c r="AS58" s="44"/>
      <c r="AT58" s="44"/>
      <c r="AU58" s="44"/>
      <c r="AV58" s="44"/>
      <c r="AW58" s="44"/>
      <c r="AX58" s="49"/>
    </row>
    <row r="59" spans="2:63" ht="7.05" customHeight="1" x14ac:dyDescent="0.3">
      <c r="B59" s="46"/>
      <c r="C59" s="126"/>
      <c r="D59" s="126"/>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37"/>
      <c r="AP59" s="44"/>
      <c r="AQ59" s="44"/>
      <c r="AR59" s="44"/>
      <c r="AS59" s="44"/>
      <c r="AT59" s="44"/>
      <c r="AU59" s="44"/>
      <c r="AV59" s="44"/>
      <c r="AW59" s="44"/>
      <c r="AX59" s="49"/>
    </row>
    <row r="60" spans="2:63" ht="7.05" customHeight="1" x14ac:dyDescent="0.3">
      <c r="B60" s="46"/>
      <c r="C60" s="126"/>
      <c r="D60" s="126"/>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45"/>
      <c r="AP60" s="145"/>
      <c r="AQ60" s="146" t="str">
        <f>HLOOKUP(Language!$B$2,Language!$C$12:$H$551,5)</f>
        <v>Ja</v>
      </c>
      <c r="AR60" s="146"/>
      <c r="AS60" s="145"/>
      <c r="AT60" s="145"/>
      <c r="AU60" s="153" t="str">
        <f>HLOOKUP(Language!$B$2,Language!$C$12:$H$551,6)</f>
        <v>Nein</v>
      </c>
      <c r="AV60" s="153"/>
      <c r="AW60" s="153"/>
      <c r="AX60" s="38"/>
      <c r="BJ60" s="212" t="b">
        <v>0</v>
      </c>
      <c r="BK60" s="212" t="b">
        <v>0</v>
      </c>
    </row>
    <row r="61" spans="2:63" ht="7.05" customHeight="1" x14ac:dyDescent="0.3">
      <c r="B61" s="46"/>
      <c r="C61" s="37"/>
      <c r="D61" s="37"/>
      <c r="E61" s="116" t="str">
        <f>HLOOKUP(Language!$B$2,Language!$C$12:$H$551,88)</f>
        <v>Wenn "Ja", bitte erläutern welche</v>
      </c>
      <c r="F61" s="116"/>
      <c r="G61" s="116"/>
      <c r="H61" s="116"/>
      <c r="I61" s="116"/>
      <c r="J61" s="116"/>
      <c r="K61" s="117"/>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9"/>
      <c r="AO61" s="145"/>
      <c r="AP61" s="145"/>
      <c r="AQ61" s="146"/>
      <c r="AR61" s="146"/>
      <c r="AS61" s="145"/>
      <c r="AT61" s="145"/>
      <c r="AU61" s="153"/>
      <c r="AV61" s="153"/>
      <c r="AW61" s="153"/>
      <c r="AX61" s="38"/>
      <c r="BJ61" s="212"/>
      <c r="BK61" s="212"/>
    </row>
    <row r="62" spans="2:63" ht="7.05" customHeight="1" x14ac:dyDescent="0.3">
      <c r="B62" s="46"/>
      <c r="C62" s="37"/>
      <c r="D62" s="37"/>
      <c r="E62" s="116"/>
      <c r="F62" s="116"/>
      <c r="G62" s="116"/>
      <c r="H62" s="116"/>
      <c r="I62" s="116"/>
      <c r="J62" s="116"/>
      <c r="K62" s="120"/>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2"/>
      <c r="AO62" s="37"/>
      <c r="AP62" s="37"/>
      <c r="AQ62" s="37"/>
      <c r="AR62" s="37"/>
      <c r="AS62" s="37"/>
      <c r="AT62" s="37"/>
      <c r="AU62" s="37"/>
      <c r="AV62" s="37"/>
      <c r="AW62" s="37"/>
      <c r="AX62" s="49"/>
      <c r="BJ62" s="78" t="b">
        <f>IF(AND(BK62=TRUE,BJ60=TRUE),TRUE,FALSE)</f>
        <v>0</v>
      </c>
      <c r="BK62" s="78" t="b">
        <f>IF(K61="",TRUE,FALSE)</f>
        <v>1</v>
      </c>
    </row>
    <row r="63" spans="2:63" ht="7.05" customHeight="1" x14ac:dyDescent="0.3">
      <c r="B63" s="46"/>
      <c r="C63" s="37"/>
      <c r="D63" s="37"/>
      <c r="E63" s="116"/>
      <c r="F63" s="116"/>
      <c r="G63" s="116"/>
      <c r="H63" s="116"/>
      <c r="I63" s="116"/>
      <c r="J63" s="116"/>
      <c r="K63" s="123"/>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5"/>
      <c r="AO63" s="37"/>
      <c r="AP63" s="37"/>
      <c r="AQ63" s="37"/>
      <c r="AR63" s="37"/>
      <c r="AS63" s="37"/>
      <c r="AT63" s="37"/>
      <c r="AU63" s="37"/>
      <c r="AV63" s="37"/>
      <c r="AW63" s="37"/>
      <c r="AX63" s="49"/>
    </row>
    <row r="64" spans="2:63" ht="4.95" customHeight="1" x14ac:dyDescent="0.3">
      <c r="B64" s="46"/>
      <c r="C64" s="13"/>
      <c r="D64" s="13"/>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13"/>
      <c r="AP64" s="13"/>
      <c r="AQ64" s="13"/>
      <c r="AR64" s="13"/>
      <c r="AS64" s="13"/>
      <c r="AT64" s="13"/>
      <c r="AU64" s="13"/>
      <c r="AV64" s="13"/>
      <c r="AW64" s="13"/>
      <c r="AX64" s="49"/>
    </row>
    <row r="65" spans="2:63" ht="7.05" customHeight="1" x14ac:dyDescent="0.3">
      <c r="B65" s="46"/>
      <c r="C65" s="126" t="s">
        <v>25</v>
      </c>
      <c r="D65" s="126"/>
      <c r="E65" s="127" t="str">
        <f>HLOOKUP(Language!$B$2,Language!$C$12:$H$551,53)</f>
        <v>Ist die Bedeutung aller Angaben (z.B. Form- und Lagetoleranzen) auf der Zeichnung eindeutig definiert und verständlich?</v>
      </c>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37"/>
      <c r="AP65" s="44"/>
      <c r="AQ65" s="44"/>
      <c r="AR65" s="44"/>
      <c r="AS65" s="44"/>
      <c r="AT65" s="44"/>
      <c r="AU65" s="44"/>
      <c r="AV65" s="44"/>
      <c r="AW65" s="44"/>
      <c r="AX65" s="49"/>
    </row>
    <row r="66" spans="2:63" ht="7.05" customHeight="1" x14ac:dyDescent="0.3">
      <c r="B66" s="46"/>
      <c r="C66" s="126"/>
      <c r="D66" s="126"/>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37"/>
      <c r="AP66" s="44"/>
      <c r="AQ66" s="44"/>
      <c r="AR66" s="44"/>
      <c r="AS66" s="44"/>
      <c r="AT66" s="44"/>
      <c r="AU66" s="44"/>
      <c r="AV66" s="44"/>
      <c r="AW66" s="44"/>
      <c r="AX66" s="49"/>
    </row>
    <row r="67" spans="2:63" ht="7.05" customHeight="1" x14ac:dyDescent="0.3">
      <c r="B67" s="46"/>
      <c r="C67" s="126"/>
      <c r="D67" s="126"/>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45"/>
      <c r="AP67" s="145"/>
      <c r="AQ67" s="146" t="str">
        <f>HLOOKUP(Language!$B$2,Language!$C$12:$H$551,5)</f>
        <v>Ja</v>
      </c>
      <c r="AR67" s="146"/>
      <c r="AS67" s="145"/>
      <c r="AT67" s="145"/>
      <c r="AU67" s="153" t="str">
        <f>HLOOKUP(Language!$B$2,Language!$C$12:$H$551,6)</f>
        <v>Nein</v>
      </c>
      <c r="AV67" s="153"/>
      <c r="AW67" s="153"/>
      <c r="AX67" s="38"/>
      <c r="BJ67" s="212" t="b">
        <v>0</v>
      </c>
      <c r="BK67" s="212" t="b">
        <v>0</v>
      </c>
    </row>
    <row r="68" spans="2:63" ht="7.05" customHeight="1" x14ac:dyDescent="0.3">
      <c r="B68" s="46"/>
      <c r="C68" s="37"/>
      <c r="D68" s="37"/>
      <c r="E68" s="116" t="str">
        <f>HLOOKUP(Language!$B$2,Language!$C$12:$H$551,84)</f>
        <v>Ausführliche Erläuterung wenn "Nein"</v>
      </c>
      <c r="F68" s="116"/>
      <c r="G68" s="116"/>
      <c r="H68" s="116"/>
      <c r="I68" s="116"/>
      <c r="J68" s="116"/>
      <c r="K68" s="117"/>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9"/>
      <c r="AO68" s="145"/>
      <c r="AP68" s="145"/>
      <c r="AQ68" s="146"/>
      <c r="AR68" s="146"/>
      <c r="AS68" s="145"/>
      <c r="AT68" s="145"/>
      <c r="AU68" s="153"/>
      <c r="AV68" s="153"/>
      <c r="AW68" s="153"/>
      <c r="AX68" s="38"/>
      <c r="BJ68" s="212"/>
      <c r="BK68" s="212"/>
    </row>
    <row r="69" spans="2:63" ht="7.05" customHeight="1" x14ac:dyDescent="0.3">
      <c r="B69" s="46"/>
      <c r="C69" s="37"/>
      <c r="D69" s="37"/>
      <c r="E69" s="116"/>
      <c r="F69" s="116"/>
      <c r="G69" s="116"/>
      <c r="H69" s="116"/>
      <c r="I69" s="116"/>
      <c r="J69" s="116"/>
      <c r="K69" s="120"/>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2"/>
      <c r="AO69" s="37"/>
      <c r="AP69" s="37"/>
      <c r="AQ69" s="37"/>
      <c r="AR69" s="37"/>
      <c r="AS69" s="37"/>
      <c r="AT69" s="37"/>
      <c r="AU69" s="37"/>
      <c r="AV69" s="37"/>
      <c r="AW69" s="37"/>
      <c r="AX69" s="49"/>
      <c r="BJ69" s="78" t="b">
        <f>IF(AND(BK69=TRUE,BK67=TRUE),TRUE,FALSE)</f>
        <v>0</v>
      </c>
      <c r="BK69" s="78" t="b">
        <f>IF(K68="",TRUE,FALSE)</f>
        <v>1</v>
      </c>
    </row>
    <row r="70" spans="2:63" ht="7.05" customHeight="1" x14ac:dyDescent="0.3">
      <c r="B70" s="46"/>
      <c r="C70" s="37"/>
      <c r="D70" s="37"/>
      <c r="E70" s="116"/>
      <c r="F70" s="116"/>
      <c r="G70" s="116"/>
      <c r="H70" s="116"/>
      <c r="I70" s="116"/>
      <c r="J70" s="116"/>
      <c r="K70" s="123"/>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5"/>
      <c r="AO70" s="37"/>
      <c r="AP70" s="37"/>
      <c r="AQ70" s="37"/>
      <c r="AR70" s="37"/>
      <c r="AS70" s="37"/>
      <c r="AT70" s="37"/>
      <c r="AU70" s="37"/>
      <c r="AV70" s="37"/>
      <c r="AW70" s="37"/>
      <c r="AX70" s="49"/>
    </row>
    <row r="71" spans="2:63" ht="4.95" customHeight="1" x14ac:dyDescent="0.3">
      <c r="B71" s="46"/>
      <c r="C71" s="13"/>
      <c r="D71" s="13"/>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13"/>
      <c r="AP71" s="13"/>
      <c r="AQ71" s="13"/>
      <c r="AR71" s="13"/>
      <c r="AS71" s="13"/>
      <c r="AT71" s="13"/>
      <c r="AU71" s="13"/>
      <c r="AV71" s="13"/>
      <c r="AW71" s="13"/>
      <c r="AX71" s="49"/>
    </row>
    <row r="72" spans="2:63" ht="7.05" customHeight="1" x14ac:dyDescent="0.3">
      <c r="B72" s="46"/>
      <c r="C72" s="126" t="s">
        <v>27</v>
      </c>
      <c r="D72" s="126"/>
      <c r="E72" s="127" t="str">
        <f>HLOOKUP(Language!$B$2,Language!$C$12:$H$551,54)</f>
        <v xml:space="preserve">Gibt es kritische Prozesse bzw. kritische Technologien? </v>
      </c>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37"/>
      <c r="AP72" s="44"/>
      <c r="AQ72" s="44"/>
      <c r="AR72" s="44"/>
      <c r="AS72" s="44"/>
      <c r="AT72" s="44"/>
      <c r="AU72" s="44"/>
      <c r="AV72" s="44"/>
      <c r="AW72" s="44"/>
      <c r="AX72" s="49"/>
    </row>
    <row r="73" spans="2:63" ht="7.05" customHeight="1" x14ac:dyDescent="0.3">
      <c r="B73" s="46"/>
      <c r="C73" s="126"/>
      <c r="D73" s="126"/>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127"/>
      <c r="AO73" s="37"/>
      <c r="AP73" s="44"/>
      <c r="AQ73" s="44"/>
      <c r="AR73" s="44"/>
      <c r="AS73" s="44"/>
      <c r="AT73" s="44"/>
      <c r="AU73" s="44"/>
      <c r="AV73" s="44"/>
      <c r="AW73" s="44"/>
      <c r="AX73" s="49"/>
    </row>
    <row r="74" spans="2:63" ht="7.05" customHeight="1" x14ac:dyDescent="0.3">
      <c r="B74" s="46"/>
      <c r="C74" s="126"/>
      <c r="D74" s="126"/>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45"/>
      <c r="AP74" s="145"/>
      <c r="AQ74" s="146" t="str">
        <f>HLOOKUP(Language!$B$2,Language!$C$12:$H$551,5)</f>
        <v>Ja</v>
      </c>
      <c r="AR74" s="146"/>
      <c r="AS74" s="145"/>
      <c r="AT74" s="145"/>
      <c r="AU74" s="153" t="str">
        <f>HLOOKUP(Language!$B$2,Language!$C$12:$H$551,6)</f>
        <v>Nein</v>
      </c>
      <c r="AV74" s="153"/>
      <c r="AW74" s="153"/>
      <c r="AX74" s="38"/>
      <c r="BJ74" s="212" t="b">
        <v>0</v>
      </c>
      <c r="BK74" s="212" t="b">
        <v>0</v>
      </c>
    </row>
    <row r="75" spans="2:63" ht="7.05" customHeight="1" x14ac:dyDescent="0.3">
      <c r="B75" s="46"/>
      <c r="C75" s="37"/>
      <c r="D75" s="37"/>
      <c r="E75" s="116" t="str">
        <f>HLOOKUP(Language!$B$2,Language!$C$12:$H$551,89)</f>
        <v>Falls "Ja", bitte erläutern, wie diese abgesichert werden</v>
      </c>
      <c r="F75" s="116"/>
      <c r="G75" s="116"/>
      <c r="H75" s="116"/>
      <c r="I75" s="116"/>
      <c r="J75" s="116"/>
      <c r="K75" s="117"/>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9"/>
      <c r="AO75" s="145"/>
      <c r="AP75" s="145"/>
      <c r="AQ75" s="146"/>
      <c r="AR75" s="146"/>
      <c r="AS75" s="145"/>
      <c r="AT75" s="145"/>
      <c r="AU75" s="153"/>
      <c r="AV75" s="153"/>
      <c r="AW75" s="153"/>
      <c r="AX75" s="38"/>
      <c r="BJ75" s="212"/>
      <c r="BK75" s="212"/>
    </row>
    <row r="76" spans="2:63" ht="7.05" customHeight="1" x14ac:dyDescent="0.3">
      <c r="B76" s="46"/>
      <c r="C76" s="37"/>
      <c r="D76" s="37"/>
      <c r="E76" s="116"/>
      <c r="F76" s="116"/>
      <c r="G76" s="116"/>
      <c r="H76" s="116"/>
      <c r="I76" s="116"/>
      <c r="J76" s="116"/>
      <c r="K76" s="120"/>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2"/>
      <c r="AO76" s="37"/>
      <c r="AP76" s="37"/>
      <c r="AQ76" s="37"/>
      <c r="AR76" s="37"/>
      <c r="AS76" s="37"/>
      <c r="AT76" s="37"/>
      <c r="AU76" s="37"/>
      <c r="AV76" s="37"/>
      <c r="AW76" s="37"/>
      <c r="AX76" s="49"/>
      <c r="BJ76" s="78" t="b">
        <f>IF(AND(BK76=TRUE,BJ74=TRUE),TRUE,FALSE)</f>
        <v>0</v>
      </c>
      <c r="BK76" s="78" t="b">
        <f>IF(K75="",TRUE,FALSE)</f>
        <v>1</v>
      </c>
    </row>
    <row r="77" spans="2:63" ht="7.05" customHeight="1" x14ac:dyDescent="0.3">
      <c r="B77" s="46"/>
      <c r="C77" s="37"/>
      <c r="D77" s="37"/>
      <c r="E77" s="116"/>
      <c r="F77" s="116"/>
      <c r="G77" s="116"/>
      <c r="H77" s="116"/>
      <c r="I77" s="116"/>
      <c r="J77" s="116"/>
      <c r="K77" s="123"/>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c r="AN77" s="125"/>
      <c r="AO77" s="37"/>
      <c r="AP77" s="37"/>
      <c r="AQ77" s="37"/>
      <c r="AR77" s="37"/>
      <c r="AS77" s="37"/>
      <c r="AT77" s="37"/>
      <c r="AU77" s="37"/>
      <c r="AV77" s="37"/>
      <c r="AW77" s="37"/>
      <c r="AX77" s="49"/>
    </row>
    <row r="78" spans="2:63" ht="4.95" customHeight="1" x14ac:dyDescent="0.3">
      <c r="B78" s="46"/>
      <c r="C78" s="13"/>
      <c r="D78" s="13"/>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13"/>
      <c r="AP78" s="13"/>
      <c r="AQ78" s="13"/>
      <c r="AR78" s="13"/>
      <c r="AS78" s="13"/>
      <c r="AT78" s="13"/>
      <c r="AU78" s="13"/>
      <c r="AV78" s="13"/>
      <c r="AW78" s="13"/>
      <c r="AX78" s="49"/>
    </row>
    <row r="79" spans="2:63" ht="7.05" customHeight="1" x14ac:dyDescent="0.3">
      <c r="B79" s="46"/>
      <c r="C79" s="126" t="s">
        <v>30</v>
      </c>
      <c r="D79" s="126"/>
      <c r="E79" s="127" t="str">
        <f>HLOOKUP(Language!$B$2,Language!$C$12:$H$551,55)</f>
        <v>Ist ein Notfallplan bezogen auf das Produkt vorhanden?</v>
      </c>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37"/>
      <c r="AP79" s="44"/>
      <c r="AQ79" s="44"/>
      <c r="AR79" s="44"/>
      <c r="AS79" s="44"/>
      <c r="AT79" s="44"/>
      <c r="AU79" s="44"/>
      <c r="AV79" s="44"/>
      <c r="AW79" s="44"/>
      <c r="AX79" s="49"/>
    </row>
    <row r="80" spans="2:63" ht="7.05" customHeight="1" x14ac:dyDescent="0.3">
      <c r="B80" s="46"/>
      <c r="C80" s="126"/>
      <c r="D80" s="126"/>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37"/>
      <c r="AP80" s="44"/>
      <c r="AQ80" s="44"/>
      <c r="AR80" s="44"/>
      <c r="AS80" s="44"/>
      <c r="AT80" s="44"/>
      <c r="AU80" s="44"/>
      <c r="AV80" s="44"/>
      <c r="AW80" s="44"/>
      <c r="AX80" s="49"/>
    </row>
    <row r="81" spans="2:63" ht="7.05" customHeight="1" x14ac:dyDescent="0.3">
      <c r="B81" s="46"/>
      <c r="C81" s="126"/>
      <c r="D81" s="126"/>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45"/>
      <c r="AP81" s="145"/>
      <c r="AQ81" s="146" t="str">
        <f>HLOOKUP(Language!$B$2,Language!$C$12:$H$551,5)</f>
        <v>Ja</v>
      </c>
      <c r="AR81" s="146"/>
      <c r="AS81" s="145"/>
      <c r="AT81" s="145"/>
      <c r="AU81" s="153" t="str">
        <f>HLOOKUP(Language!$B$2,Language!$C$12:$H$551,6)</f>
        <v>Nein</v>
      </c>
      <c r="AV81" s="153"/>
      <c r="AW81" s="153"/>
      <c r="AX81" s="38"/>
      <c r="BJ81" s="212" t="b">
        <v>0</v>
      </c>
      <c r="BK81" s="212" t="b">
        <v>0</v>
      </c>
    </row>
    <row r="82" spans="2:63" ht="7.05" customHeight="1" x14ac:dyDescent="0.3">
      <c r="B82" s="46"/>
      <c r="C82" s="37"/>
      <c r="D82" s="37"/>
      <c r="E82" s="116" t="str">
        <f>HLOOKUP(Language!$B$2,Language!$C$12:$H$551,84)</f>
        <v>Ausführliche Erläuterung wenn "Nein"</v>
      </c>
      <c r="F82" s="116"/>
      <c r="G82" s="116"/>
      <c r="H82" s="116"/>
      <c r="I82" s="116"/>
      <c r="J82" s="116"/>
      <c r="K82" s="117"/>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9"/>
      <c r="AO82" s="145"/>
      <c r="AP82" s="145"/>
      <c r="AQ82" s="146"/>
      <c r="AR82" s="146"/>
      <c r="AS82" s="145"/>
      <c r="AT82" s="145"/>
      <c r="AU82" s="153"/>
      <c r="AV82" s="153"/>
      <c r="AW82" s="153"/>
      <c r="AX82" s="38"/>
      <c r="BJ82" s="212"/>
      <c r="BK82" s="212"/>
    </row>
    <row r="83" spans="2:63" ht="7.05" customHeight="1" x14ac:dyDescent="0.3">
      <c r="B83" s="46"/>
      <c r="C83" s="37"/>
      <c r="D83" s="37"/>
      <c r="E83" s="116"/>
      <c r="F83" s="116"/>
      <c r="G83" s="116"/>
      <c r="H83" s="116"/>
      <c r="I83" s="116"/>
      <c r="J83" s="116"/>
      <c r="K83" s="120"/>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2"/>
      <c r="AO83" s="37"/>
      <c r="AP83" s="37"/>
      <c r="AQ83" s="37"/>
      <c r="AR83" s="37"/>
      <c r="AS83" s="37"/>
      <c r="AT83" s="37"/>
      <c r="AU83" s="37"/>
      <c r="AV83" s="37"/>
      <c r="AW83" s="37"/>
      <c r="AX83" s="49"/>
      <c r="BJ83" s="78" t="b">
        <f>IF(AND(BK83=TRUE,BK81=TRUE),TRUE,FALSE)</f>
        <v>0</v>
      </c>
      <c r="BK83" s="78" t="b">
        <f>IF(K82="",TRUE,FALSE)</f>
        <v>1</v>
      </c>
    </row>
    <row r="84" spans="2:63" ht="7.05" customHeight="1" x14ac:dyDescent="0.3">
      <c r="B84" s="46"/>
      <c r="C84" s="37"/>
      <c r="D84" s="37"/>
      <c r="E84" s="116"/>
      <c r="F84" s="116"/>
      <c r="G84" s="116"/>
      <c r="H84" s="116"/>
      <c r="I84" s="116"/>
      <c r="J84" s="116"/>
      <c r="K84" s="123"/>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5"/>
      <c r="AO84" s="37"/>
      <c r="AP84" s="37"/>
      <c r="AQ84" s="37"/>
      <c r="AR84" s="37"/>
      <c r="AS84" s="37"/>
      <c r="AT84" s="37"/>
      <c r="AU84" s="37"/>
      <c r="AV84" s="37"/>
      <c r="AW84" s="37"/>
      <c r="AX84" s="49"/>
    </row>
    <row r="85" spans="2:63" ht="4.95" customHeight="1" x14ac:dyDescent="0.3">
      <c r="B85" s="46"/>
      <c r="C85" s="13"/>
      <c r="D85" s="13"/>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13"/>
      <c r="AP85" s="13"/>
      <c r="AQ85" s="13"/>
      <c r="AR85" s="13"/>
      <c r="AS85" s="13"/>
      <c r="AT85" s="13"/>
      <c r="AU85" s="13"/>
      <c r="AV85" s="13"/>
      <c r="AW85" s="13"/>
      <c r="AX85" s="49"/>
    </row>
    <row r="86" spans="2:63" ht="7.05" customHeight="1" x14ac:dyDescent="0.3">
      <c r="B86" s="46"/>
      <c r="C86" s="126" t="s">
        <v>31</v>
      </c>
      <c r="D86" s="126"/>
      <c r="E86" s="127" t="str">
        <f>HLOOKUP(Language!$B$2,Language!$C$12:$H$551,56)</f>
        <v>Ist eine Rückverfolgbarkeit der Bauteile über alle Prozessschritte gewährleistet?</v>
      </c>
      <c r="F86" s="127"/>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37"/>
      <c r="AP86" s="44"/>
      <c r="AQ86" s="44"/>
      <c r="AR86" s="44"/>
      <c r="AS86" s="44"/>
      <c r="AT86" s="44"/>
      <c r="AU86" s="44"/>
      <c r="AV86" s="44"/>
      <c r="AW86" s="44"/>
      <c r="AX86" s="49"/>
    </row>
    <row r="87" spans="2:63" ht="7.05" customHeight="1" x14ac:dyDescent="0.3">
      <c r="B87" s="46"/>
      <c r="C87" s="126"/>
      <c r="D87" s="126"/>
      <c r="E87" s="127"/>
      <c r="F87" s="127"/>
      <c r="G87" s="127"/>
      <c r="H87" s="127"/>
      <c r="I87" s="127"/>
      <c r="J87" s="127"/>
      <c r="K87" s="127"/>
      <c r="L87" s="127"/>
      <c r="M87" s="127"/>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37"/>
      <c r="AP87" s="44"/>
      <c r="AQ87" s="44"/>
      <c r="AR87" s="44"/>
      <c r="AS87" s="44"/>
      <c r="AT87" s="44"/>
      <c r="AU87" s="44"/>
      <c r="AV87" s="44"/>
      <c r="AW87" s="44"/>
      <c r="AX87" s="49"/>
    </row>
    <row r="88" spans="2:63" ht="7.05" customHeight="1" x14ac:dyDescent="0.3">
      <c r="B88" s="46"/>
      <c r="C88" s="126"/>
      <c r="D88" s="126"/>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45"/>
      <c r="AP88" s="145"/>
      <c r="AQ88" s="146" t="str">
        <f>HLOOKUP(Language!$B$2,Language!$C$12:$H$551,5)</f>
        <v>Ja</v>
      </c>
      <c r="AR88" s="146"/>
      <c r="AS88" s="145"/>
      <c r="AT88" s="145"/>
      <c r="AU88" s="153" t="str">
        <f>HLOOKUP(Language!$B$2,Language!$C$12:$H$551,6)</f>
        <v>Nein</v>
      </c>
      <c r="AV88" s="153"/>
      <c r="AW88" s="153"/>
      <c r="AX88" s="38"/>
      <c r="BJ88" s="212" t="b">
        <v>0</v>
      </c>
      <c r="BK88" s="212" t="b">
        <v>0</v>
      </c>
    </row>
    <row r="89" spans="2:63" ht="7.05" customHeight="1" x14ac:dyDescent="0.3">
      <c r="B89" s="46"/>
      <c r="C89" s="37"/>
      <c r="D89" s="37"/>
      <c r="E89" s="116" t="str">
        <f>HLOOKUP(Language!$B$2,Language!$C$12:$H$551,84)</f>
        <v>Ausführliche Erläuterung wenn "Nein"</v>
      </c>
      <c r="F89" s="116"/>
      <c r="G89" s="116"/>
      <c r="H89" s="116"/>
      <c r="I89" s="116"/>
      <c r="J89" s="116"/>
      <c r="K89" s="117"/>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9"/>
      <c r="AO89" s="145"/>
      <c r="AP89" s="145"/>
      <c r="AQ89" s="146"/>
      <c r="AR89" s="146"/>
      <c r="AS89" s="145"/>
      <c r="AT89" s="145"/>
      <c r="AU89" s="153"/>
      <c r="AV89" s="153"/>
      <c r="AW89" s="153"/>
      <c r="AX89" s="38"/>
      <c r="BJ89" s="212"/>
      <c r="BK89" s="212"/>
    </row>
    <row r="90" spans="2:63" ht="7.05" customHeight="1" x14ac:dyDescent="0.3">
      <c r="B90" s="46"/>
      <c r="C90" s="37"/>
      <c r="D90" s="37"/>
      <c r="E90" s="116"/>
      <c r="F90" s="116"/>
      <c r="G90" s="116"/>
      <c r="H90" s="116"/>
      <c r="I90" s="116"/>
      <c r="J90" s="116"/>
      <c r="K90" s="120"/>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2"/>
      <c r="AO90" s="37"/>
      <c r="AP90" s="37"/>
      <c r="AQ90" s="37"/>
      <c r="AR90" s="37"/>
      <c r="AS90" s="37"/>
      <c r="AT90" s="37"/>
      <c r="AU90" s="37"/>
      <c r="AV90" s="37"/>
      <c r="AW90" s="37"/>
      <c r="AX90" s="49"/>
      <c r="BJ90" s="78" t="b">
        <f>IF(AND(BK90=TRUE,BK88=TRUE),TRUE,FALSE)</f>
        <v>0</v>
      </c>
      <c r="BK90" s="78" t="b">
        <f>IF(K89="",TRUE,FALSE)</f>
        <v>1</v>
      </c>
    </row>
    <row r="91" spans="2:63" ht="7.05" customHeight="1" x14ac:dyDescent="0.3">
      <c r="B91" s="46"/>
      <c r="C91" s="37"/>
      <c r="D91" s="37"/>
      <c r="E91" s="116"/>
      <c r="F91" s="116"/>
      <c r="G91" s="116"/>
      <c r="H91" s="116"/>
      <c r="I91" s="116"/>
      <c r="J91" s="116"/>
      <c r="K91" s="123"/>
      <c r="L91" s="124"/>
      <c r="M91" s="124"/>
      <c r="N91" s="124"/>
      <c r="O91" s="124"/>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c r="AN91" s="125"/>
      <c r="AO91" s="37"/>
      <c r="AP91" s="37"/>
      <c r="AQ91" s="37"/>
      <c r="AR91" s="37"/>
      <c r="AS91" s="37"/>
      <c r="AT91" s="37"/>
      <c r="AU91" s="37"/>
      <c r="AV91" s="37"/>
      <c r="AW91" s="37"/>
      <c r="AX91" s="49"/>
    </row>
    <row r="92" spans="2:63" ht="4.95" customHeight="1" x14ac:dyDescent="0.3">
      <c r="B92" s="46"/>
      <c r="C92" s="13"/>
      <c r="D92" s="13"/>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13"/>
      <c r="AP92" s="13"/>
      <c r="AQ92" s="13"/>
      <c r="AR92" s="13"/>
      <c r="AS92" s="13"/>
      <c r="AT92" s="13"/>
      <c r="AU92" s="13"/>
      <c r="AV92" s="13"/>
      <c r="AW92" s="13"/>
      <c r="AX92" s="49"/>
    </row>
    <row r="93" spans="2:63" ht="7.05" customHeight="1" x14ac:dyDescent="0.3">
      <c r="B93" s="50"/>
      <c r="C93" s="126" t="s">
        <v>32</v>
      </c>
      <c r="D93" s="126"/>
      <c r="E93" s="127" t="str">
        <f>HLOOKUP(Language!$B$2,Language!$C$12:$H$551,57)</f>
        <v>Wird eine Prüf- und Messmittelplanung einschließlich Messmittelfähigkeiten durchgeführt und bei Bemusterung mit vorgelegt?</v>
      </c>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37"/>
      <c r="AP93" s="44"/>
      <c r="AQ93" s="44"/>
      <c r="AR93" s="44"/>
      <c r="AS93" s="44"/>
      <c r="AT93" s="44"/>
      <c r="AU93" s="44"/>
      <c r="AV93" s="44"/>
      <c r="AW93" s="44"/>
      <c r="AX93" s="51"/>
    </row>
    <row r="94" spans="2:63" ht="7.05" customHeight="1" x14ac:dyDescent="0.3">
      <c r="B94" s="50"/>
      <c r="C94" s="126"/>
      <c r="D94" s="126"/>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37"/>
      <c r="AP94" s="44"/>
      <c r="AQ94" s="44"/>
      <c r="AR94" s="44"/>
      <c r="AS94" s="44"/>
      <c r="AT94" s="44"/>
      <c r="AU94" s="44"/>
      <c r="AV94" s="44"/>
      <c r="AW94" s="44"/>
      <c r="AX94" s="51"/>
    </row>
    <row r="95" spans="2:63" ht="7.05" customHeight="1" x14ac:dyDescent="0.3">
      <c r="B95" s="50"/>
      <c r="C95" s="126"/>
      <c r="D95" s="126"/>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c r="AN95" s="127"/>
      <c r="AO95" s="145"/>
      <c r="AP95" s="145"/>
      <c r="AQ95" s="146" t="str">
        <f>HLOOKUP(Language!$B$2,Language!$C$12:$H$551,5)</f>
        <v>Ja</v>
      </c>
      <c r="AR95" s="146"/>
      <c r="AS95" s="145"/>
      <c r="AT95" s="145"/>
      <c r="AU95" s="153" t="str">
        <f>HLOOKUP(Language!$B$2,Language!$C$12:$H$551,6)</f>
        <v>Nein</v>
      </c>
      <c r="AV95" s="153"/>
      <c r="AW95" s="153"/>
      <c r="AX95" s="38"/>
      <c r="BJ95" s="212" t="b">
        <v>0</v>
      </c>
      <c r="BK95" s="212" t="b">
        <v>0</v>
      </c>
    </row>
    <row r="96" spans="2:63" ht="7.05" customHeight="1" x14ac:dyDescent="0.3">
      <c r="B96" s="50"/>
      <c r="C96" s="37"/>
      <c r="D96" s="37"/>
      <c r="E96" s="116" t="str">
        <f>HLOOKUP(Language!$B$2,Language!$C$12:$H$551,84)</f>
        <v>Ausführliche Erläuterung wenn "Nein"</v>
      </c>
      <c r="F96" s="116"/>
      <c r="G96" s="116"/>
      <c r="H96" s="116"/>
      <c r="I96" s="116"/>
      <c r="J96" s="116"/>
      <c r="K96" s="117"/>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9"/>
      <c r="AO96" s="145"/>
      <c r="AP96" s="145"/>
      <c r="AQ96" s="146"/>
      <c r="AR96" s="146"/>
      <c r="AS96" s="145"/>
      <c r="AT96" s="145"/>
      <c r="AU96" s="153"/>
      <c r="AV96" s="153"/>
      <c r="AW96" s="153"/>
      <c r="AX96" s="38"/>
      <c r="BJ96" s="212"/>
      <c r="BK96" s="212"/>
    </row>
    <row r="97" spans="2:63" ht="7.05" customHeight="1" x14ac:dyDescent="0.3">
      <c r="B97" s="50"/>
      <c r="C97" s="37"/>
      <c r="D97" s="37"/>
      <c r="E97" s="116"/>
      <c r="F97" s="116"/>
      <c r="G97" s="116"/>
      <c r="H97" s="116"/>
      <c r="I97" s="116"/>
      <c r="J97" s="116"/>
      <c r="K97" s="120"/>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2"/>
      <c r="AO97" s="37"/>
      <c r="AP97" s="37"/>
      <c r="AQ97" s="37"/>
      <c r="AR97" s="37"/>
      <c r="AS97" s="37"/>
      <c r="AT97" s="37"/>
      <c r="AU97" s="37"/>
      <c r="AV97" s="37"/>
      <c r="AW97" s="37"/>
      <c r="AX97" s="51"/>
      <c r="BJ97" s="78" t="b">
        <f>IF(AND(BK97=TRUE,BK95=TRUE),TRUE,FALSE)</f>
        <v>0</v>
      </c>
      <c r="BK97" s="78" t="b">
        <f>IF(K96="",TRUE,FALSE)</f>
        <v>1</v>
      </c>
    </row>
    <row r="98" spans="2:63" ht="7.05" customHeight="1" x14ac:dyDescent="0.3">
      <c r="B98" s="50"/>
      <c r="C98" s="37"/>
      <c r="D98" s="37"/>
      <c r="E98" s="116"/>
      <c r="F98" s="116"/>
      <c r="G98" s="116"/>
      <c r="H98" s="116"/>
      <c r="I98" s="116"/>
      <c r="J98" s="116"/>
      <c r="K98" s="123"/>
      <c r="L98" s="124"/>
      <c r="M98" s="124"/>
      <c r="N98" s="124"/>
      <c r="O98" s="124"/>
      <c r="P98" s="124"/>
      <c r="Q98" s="124"/>
      <c r="R98" s="124"/>
      <c r="S98" s="124"/>
      <c r="T98" s="124"/>
      <c r="U98" s="124"/>
      <c r="V98" s="124"/>
      <c r="W98" s="124"/>
      <c r="X98" s="124"/>
      <c r="Y98" s="124"/>
      <c r="Z98" s="124"/>
      <c r="AA98" s="124"/>
      <c r="AB98" s="124"/>
      <c r="AC98" s="124"/>
      <c r="AD98" s="124"/>
      <c r="AE98" s="124"/>
      <c r="AF98" s="124"/>
      <c r="AG98" s="124"/>
      <c r="AH98" s="124"/>
      <c r="AI98" s="124"/>
      <c r="AJ98" s="124"/>
      <c r="AK98" s="124"/>
      <c r="AL98" s="124"/>
      <c r="AM98" s="124"/>
      <c r="AN98" s="125"/>
      <c r="AO98" s="37"/>
      <c r="AP98" s="37"/>
      <c r="AQ98" s="37"/>
      <c r="AR98" s="37"/>
      <c r="AS98" s="37"/>
      <c r="AT98" s="37"/>
      <c r="AU98" s="37"/>
      <c r="AV98" s="37"/>
      <c r="AW98" s="37"/>
      <c r="AX98" s="51"/>
    </row>
    <row r="99" spans="2:63" ht="4.95" customHeight="1" x14ac:dyDescent="0.3">
      <c r="B99" s="46"/>
      <c r="C99" s="13"/>
      <c r="D99" s="13"/>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13"/>
      <c r="AP99" s="13"/>
      <c r="AQ99" s="13"/>
      <c r="AR99" s="13"/>
      <c r="AS99" s="13"/>
      <c r="AT99" s="13"/>
      <c r="AU99" s="13"/>
      <c r="AV99" s="13"/>
      <c r="AW99" s="13"/>
      <c r="AX99" s="49"/>
    </row>
    <row r="100" spans="2:63" ht="7.05" customHeight="1" x14ac:dyDescent="0.3">
      <c r="B100" s="50"/>
      <c r="C100" s="126" t="s">
        <v>36</v>
      </c>
      <c r="D100" s="126"/>
      <c r="E100" s="127" t="str">
        <f>HLOOKUP(Language!$B$2,Language!$C$12:$H$551,58)</f>
        <v>Wenn relevant, werden die Anforderungen von Speziellen Prozessen (CQI9, …) erfüllt? Wenn verfügbar, schicken Sie bitte die aktuelle Selbstbewertung nach CQI zu.</v>
      </c>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37"/>
      <c r="AP100" s="44"/>
      <c r="AQ100" s="44"/>
      <c r="AR100" s="44"/>
      <c r="AS100" s="44"/>
      <c r="AT100" s="44"/>
      <c r="AU100" s="44"/>
      <c r="AV100" s="44"/>
      <c r="AW100" s="44"/>
      <c r="AX100" s="51"/>
    </row>
    <row r="101" spans="2:63" ht="7.05" customHeight="1" x14ac:dyDescent="0.3">
      <c r="B101" s="50"/>
      <c r="C101" s="126"/>
      <c r="D101" s="126"/>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45"/>
      <c r="AP101" s="145"/>
      <c r="AQ101" s="146" t="str">
        <f>HLOOKUP(Language!$B$2,Language!$C$12:$H$551,5)</f>
        <v>Ja</v>
      </c>
      <c r="AR101" s="146"/>
      <c r="AS101" s="145"/>
      <c r="AT101" s="145"/>
      <c r="AU101" s="153" t="str">
        <f>HLOOKUP(Language!$B$2,Language!$C$12:$H$551,6)</f>
        <v>Nein</v>
      </c>
      <c r="AV101" s="153"/>
      <c r="AW101" s="153"/>
      <c r="AX101" s="38"/>
      <c r="BJ101" s="212" t="b">
        <v>0</v>
      </c>
      <c r="BK101" s="212" t="b">
        <v>0</v>
      </c>
    </row>
    <row r="102" spans="2:63" ht="7.05" customHeight="1" x14ac:dyDescent="0.3">
      <c r="B102" s="50"/>
      <c r="C102" s="126"/>
      <c r="D102" s="126"/>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45"/>
      <c r="AP102" s="145"/>
      <c r="AQ102" s="146"/>
      <c r="AR102" s="146"/>
      <c r="AS102" s="145"/>
      <c r="AT102" s="145"/>
      <c r="AU102" s="153"/>
      <c r="AV102" s="153"/>
      <c r="AW102" s="153"/>
      <c r="AX102" s="38"/>
      <c r="BJ102" s="212"/>
      <c r="BK102" s="212"/>
    </row>
    <row r="103" spans="2:63" ht="7.05" customHeight="1" x14ac:dyDescent="0.3">
      <c r="B103" s="50"/>
      <c r="C103" s="37"/>
      <c r="D103" s="37"/>
      <c r="E103" s="116" t="str">
        <f>HLOOKUP(Language!$B$2,Language!$C$12:$H$551,85)</f>
        <v>Wenn "Nein" welche nicht?</v>
      </c>
      <c r="F103" s="116"/>
      <c r="G103" s="116"/>
      <c r="H103" s="116"/>
      <c r="I103" s="116"/>
      <c r="J103" s="116"/>
      <c r="K103" s="117"/>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9"/>
      <c r="AU103" s="44"/>
      <c r="AV103" s="44"/>
      <c r="AW103" s="44"/>
      <c r="AX103" s="38"/>
      <c r="BJ103" s="78" t="b">
        <f>IF(AND(BK103=TRUE,BK101=TRUE),TRUE,FALSE)</f>
        <v>0</v>
      </c>
      <c r="BK103" s="78" t="b">
        <f>IF(K103="",TRUE,FALSE)</f>
        <v>1</v>
      </c>
    </row>
    <row r="104" spans="2:63" ht="7.05" customHeight="1" x14ac:dyDescent="0.3">
      <c r="B104" s="50"/>
      <c r="C104" s="37"/>
      <c r="D104" s="37"/>
      <c r="E104" s="116"/>
      <c r="F104" s="116"/>
      <c r="G104" s="116"/>
      <c r="H104" s="116"/>
      <c r="I104" s="116"/>
      <c r="J104" s="116"/>
      <c r="K104" s="120"/>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22"/>
      <c r="AO104" s="145"/>
      <c r="AP104" s="145"/>
      <c r="AQ104" s="153" t="str">
        <f>HLOOKUP(Language!$B$2,Language!$C$12:$H$551,86)</f>
        <v>nicht relevant</v>
      </c>
      <c r="AR104" s="153"/>
      <c r="AS104" s="153"/>
      <c r="AT104" s="153"/>
      <c r="AU104" s="153"/>
      <c r="AV104" s="153"/>
      <c r="AW104" s="153"/>
      <c r="AX104" s="38"/>
      <c r="BJ104" s="212" t="b">
        <v>0</v>
      </c>
      <c r="BK104" s="212"/>
    </row>
    <row r="105" spans="2:63" ht="7.05" customHeight="1" x14ac:dyDescent="0.3">
      <c r="B105" s="50"/>
      <c r="C105" s="37"/>
      <c r="D105" s="37"/>
      <c r="E105" s="116"/>
      <c r="F105" s="116"/>
      <c r="G105" s="116"/>
      <c r="H105" s="116"/>
      <c r="I105" s="116"/>
      <c r="J105" s="116"/>
      <c r="K105" s="123"/>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5"/>
      <c r="AO105" s="145"/>
      <c r="AP105" s="145"/>
      <c r="AQ105" s="153"/>
      <c r="AR105" s="153"/>
      <c r="AS105" s="153"/>
      <c r="AT105" s="153"/>
      <c r="AU105" s="153"/>
      <c r="AV105" s="153"/>
      <c r="AW105" s="153"/>
      <c r="AX105" s="38"/>
      <c r="BJ105" s="212"/>
      <c r="BK105" s="212"/>
    </row>
    <row r="106" spans="2:63" ht="7.05" customHeight="1" thickBot="1" x14ac:dyDescent="0.35">
      <c r="B106" s="52"/>
      <c r="C106" s="53"/>
      <c r="D106" s="53"/>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3"/>
      <c r="AP106" s="53"/>
      <c r="AQ106" s="53"/>
      <c r="AR106" s="53"/>
      <c r="AS106" s="53"/>
      <c r="AT106" s="53"/>
      <c r="AU106" s="53"/>
      <c r="AV106" s="53"/>
      <c r="AW106" s="53"/>
      <c r="AX106" s="55"/>
    </row>
    <row r="107" spans="2:63" ht="7.05" customHeight="1" x14ac:dyDescent="0.3">
      <c r="B107" s="104" t="str">
        <f>HLOOKUP(Language!$B$2,Language!$C$12:$H$551,8)</f>
        <v>ELS:810 01 23
EOT:4 830 03-02QS
PEL:832 01 12</v>
      </c>
      <c r="C107" s="105"/>
      <c r="D107" s="105"/>
      <c r="E107" s="105"/>
      <c r="F107" s="105"/>
      <c r="G107" s="110" t="s">
        <v>257</v>
      </c>
      <c r="H107" s="111"/>
      <c r="I107" s="98" t="str">
        <f>HLOOKUP(Language!$B$2,Language!$C$12:$H$551,2)</f>
        <v>Herstellbarkeitsanalyse -</v>
      </c>
      <c r="J107" s="98"/>
      <c r="K107" s="98"/>
      <c r="L107" s="98"/>
      <c r="M107" s="98"/>
      <c r="N107" s="98"/>
      <c r="O107" s="98"/>
      <c r="P107" s="98"/>
      <c r="Q107" s="98"/>
      <c r="R107" s="98"/>
      <c r="S107" s="98"/>
      <c r="T107" s="98"/>
      <c r="U107" s="98"/>
      <c r="V107" s="98"/>
      <c r="W107" s="98"/>
      <c r="X107" s="98"/>
      <c r="Y107" s="98"/>
      <c r="Z107" s="98"/>
      <c r="AA107" s="128" t="str">
        <f>IF($AJ$15="",Language!$I$14,$AJ$15)</f>
        <v>Lieferant</v>
      </c>
      <c r="AB107" s="128"/>
      <c r="AC107" s="128"/>
      <c r="AD107" s="128"/>
      <c r="AE107" s="128"/>
      <c r="AF107" s="128"/>
      <c r="AG107" s="128"/>
      <c r="AH107" s="128"/>
      <c r="AI107" s="128"/>
      <c r="AJ107" s="128"/>
      <c r="AK107" s="128"/>
      <c r="AL107" s="128"/>
      <c r="AM107" s="128"/>
      <c r="AN107" s="129"/>
      <c r="AO107" s="147" t="str">
        <f>IF(Language!$I$12=2,"-","D")</f>
        <v>-</v>
      </c>
      <c r="AP107" s="148"/>
      <c r="AQ107" s="149"/>
      <c r="AR107" s="80" t="e" vm="1">
        <v>#VALUE!</v>
      </c>
      <c r="AS107" s="81"/>
      <c r="AT107" s="81"/>
      <c r="AU107" s="81"/>
      <c r="AV107" s="81"/>
      <c r="AW107" s="81"/>
      <c r="AX107" s="82"/>
    </row>
    <row r="108" spans="2:63" ht="7.05" customHeight="1" x14ac:dyDescent="0.3">
      <c r="B108" s="106"/>
      <c r="C108" s="107"/>
      <c r="D108" s="107"/>
      <c r="E108" s="107"/>
      <c r="F108" s="107"/>
      <c r="G108" s="112"/>
      <c r="H108" s="113"/>
      <c r="I108" s="99"/>
      <c r="J108" s="99"/>
      <c r="K108" s="99"/>
      <c r="L108" s="99"/>
      <c r="M108" s="99"/>
      <c r="N108" s="99"/>
      <c r="O108" s="99"/>
      <c r="P108" s="99"/>
      <c r="Q108" s="99"/>
      <c r="R108" s="99"/>
      <c r="S108" s="99"/>
      <c r="T108" s="99"/>
      <c r="U108" s="99"/>
      <c r="V108" s="99"/>
      <c r="W108" s="99"/>
      <c r="X108" s="99"/>
      <c r="Y108" s="99"/>
      <c r="Z108" s="99"/>
      <c r="AA108" s="130"/>
      <c r="AB108" s="130"/>
      <c r="AC108" s="130"/>
      <c r="AD108" s="130"/>
      <c r="AE108" s="130"/>
      <c r="AF108" s="130"/>
      <c r="AG108" s="130"/>
      <c r="AH108" s="130"/>
      <c r="AI108" s="130"/>
      <c r="AJ108" s="130"/>
      <c r="AK108" s="130"/>
      <c r="AL108" s="130"/>
      <c r="AM108" s="130"/>
      <c r="AN108" s="131"/>
      <c r="AO108" s="150"/>
      <c r="AP108" s="151"/>
      <c r="AQ108" s="152"/>
      <c r="AR108" s="83"/>
      <c r="AS108" s="84"/>
      <c r="AT108" s="84"/>
      <c r="AU108" s="84"/>
      <c r="AV108" s="84"/>
      <c r="AW108" s="84"/>
      <c r="AX108" s="85"/>
    </row>
    <row r="109" spans="2:63" ht="7.05" customHeight="1" x14ac:dyDescent="0.3">
      <c r="B109" s="106"/>
      <c r="C109" s="107"/>
      <c r="D109" s="107"/>
      <c r="E109" s="107"/>
      <c r="F109" s="107"/>
      <c r="G109" s="112"/>
      <c r="H109" s="113"/>
      <c r="I109" s="183" t="str">
        <f>HLOOKUP(Language!$B$2,Language!$C$12:$H$551,17)</f>
        <v>Projekt:</v>
      </c>
      <c r="J109" s="183"/>
      <c r="K109" s="183"/>
      <c r="L109" s="183"/>
      <c r="M109" s="183"/>
      <c r="N109" s="183"/>
      <c r="O109" s="183"/>
      <c r="P109" s="183"/>
      <c r="Q109" s="184"/>
      <c r="R109" s="186">
        <f>$M$15</f>
        <v>0</v>
      </c>
      <c r="S109" s="183"/>
      <c r="T109" s="183"/>
      <c r="U109" s="183"/>
      <c r="V109" s="183"/>
      <c r="W109" s="183"/>
      <c r="X109" s="183"/>
      <c r="Y109" s="184"/>
      <c r="Z109" s="185" t="str">
        <f>HLOOKUP(Language!$B$2,Language!$C$12:$H$551,18)</f>
        <v>Materialbezeichnung:</v>
      </c>
      <c r="AA109" s="185"/>
      <c r="AB109" s="185"/>
      <c r="AC109" s="185"/>
      <c r="AD109" s="185"/>
      <c r="AE109" s="185"/>
      <c r="AF109" s="185"/>
      <c r="AG109" s="185"/>
      <c r="AH109" s="185"/>
      <c r="AI109" s="185">
        <f>M17</f>
        <v>0</v>
      </c>
      <c r="AJ109" s="185"/>
      <c r="AK109" s="185"/>
      <c r="AL109" s="185"/>
      <c r="AM109" s="185"/>
      <c r="AN109" s="185"/>
      <c r="AO109" s="185"/>
      <c r="AP109" s="185"/>
      <c r="AQ109" s="185"/>
      <c r="AR109" s="83"/>
      <c r="AS109" s="84"/>
      <c r="AT109" s="84"/>
      <c r="AU109" s="84"/>
      <c r="AV109" s="84"/>
      <c r="AW109" s="84"/>
      <c r="AX109" s="85"/>
    </row>
    <row r="110" spans="2:63" ht="7.05" customHeight="1" x14ac:dyDescent="0.3">
      <c r="B110" s="108"/>
      <c r="C110" s="109"/>
      <c r="D110" s="109"/>
      <c r="E110" s="109"/>
      <c r="F110" s="109"/>
      <c r="G110" s="114"/>
      <c r="H110" s="115"/>
      <c r="I110" s="183" t="str">
        <f>HLOOKUP(Language!$B$2,Language!$C$12:$H$551,20)</f>
        <v>Zeichnungsnummer - Index:</v>
      </c>
      <c r="J110" s="183"/>
      <c r="K110" s="183"/>
      <c r="L110" s="183"/>
      <c r="M110" s="183"/>
      <c r="N110" s="183"/>
      <c r="O110" s="183"/>
      <c r="P110" s="183"/>
      <c r="Q110" s="184"/>
      <c r="R110" s="186">
        <f>M21</f>
        <v>0</v>
      </c>
      <c r="S110" s="183"/>
      <c r="T110" s="183"/>
      <c r="U110" s="183"/>
      <c r="V110" s="183"/>
      <c r="W110" s="183"/>
      <c r="X110" s="183"/>
      <c r="Y110" s="184"/>
      <c r="Z110" s="185" t="str">
        <f>HLOOKUP(Language!$B$2,Language!$C$12:$H$551,19)</f>
        <v>Materialnummer - Index:</v>
      </c>
      <c r="AA110" s="185"/>
      <c r="AB110" s="185"/>
      <c r="AC110" s="185"/>
      <c r="AD110" s="185"/>
      <c r="AE110" s="185"/>
      <c r="AF110" s="185"/>
      <c r="AG110" s="185"/>
      <c r="AH110" s="185"/>
      <c r="AI110" s="186">
        <f>M19</f>
        <v>0</v>
      </c>
      <c r="AJ110" s="183"/>
      <c r="AK110" s="183"/>
      <c r="AL110" s="183"/>
      <c r="AM110" s="183"/>
      <c r="AN110" s="183"/>
      <c r="AO110" s="183"/>
      <c r="AP110" s="183"/>
      <c r="AQ110" s="184"/>
      <c r="AR110" s="86"/>
      <c r="AS110" s="87"/>
      <c r="AT110" s="87"/>
      <c r="AU110" s="87"/>
      <c r="AV110" s="87"/>
      <c r="AW110" s="87"/>
      <c r="AX110" s="88"/>
    </row>
    <row r="111" spans="2:63" ht="7.05" customHeight="1" x14ac:dyDescent="0.3">
      <c r="B111" s="50"/>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X111" s="51"/>
    </row>
    <row r="112" spans="2:63" ht="7.05" customHeight="1" x14ac:dyDescent="0.3">
      <c r="B112" s="50"/>
      <c r="C112" s="126" t="s">
        <v>38</v>
      </c>
      <c r="D112" s="126"/>
      <c r="E112" s="127" t="str">
        <f>HLOOKUP(Language!$B$2,Language!$C$12:$H$551,59)</f>
        <v>Können Sie die vereinbarten Mengen mit den derzeitigen Produktionsressourcen (d.h. Personal, Fertigungslinien, Maschinen, Werkzeuge usw.) erfüllen?</v>
      </c>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37"/>
      <c r="AP112" s="44"/>
      <c r="AQ112" s="44"/>
      <c r="AR112" s="44"/>
      <c r="AS112" s="44"/>
      <c r="AT112" s="44"/>
      <c r="AU112" s="44"/>
      <c r="AV112" s="44"/>
      <c r="AW112" s="44"/>
      <c r="AX112" s="51"/>
    </row>
    <row r="113" spans="2:63" ht="7.05" customHeight="1" x14ac:dyDescent="0.3">
      <c r="B113" s="50"/>
      <c r="C113" s="126"/>
      <c r="D113" s="126"/>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37"/>
      <c r="AP113" s="44"/>
      <c r="AQ113" s="44"/>
      <c r="AR113" s="44"/>
      <c r="AS113" s="44"/>
      <c r="AT113" s="44"/>
      <c r="AU113" s="44"/>
      <c r="AV113" s="44"/>
      <c r="AW113" s="44"/>
      <c r="AX113" s="51"/>
    </row>
    <row r="114" spans="2:63" ht="7.05" customHeight="1" x14ac:dyDescent="0.3">
      <c r="B114" s="50"/>
      <c r="C114" s="126"/>
      <c r="D114" s="126"/>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45"/>
      <c r="AP114" s="145"/>
      <c r="AQ114" s="146" t="str">
        <f>HLOOKUP(Language!$B$2,Language!$C$12:$H$551,5)</f>
        <v>Ja</v>
      </c>
      <c r="AR114" s="146"/>
      <c r="AS114" s="145"/>
      <c r="AT114" s="145"/>
      <c r="AU114" s="153" t="str">
        <f>HLOOKUP(Language!$B$2,Language!$C$12:$H$551,6)</f>
        <v>Nein</v>
      </c>
      <c r="AV114" s="153"/>
      <c r="AW114" s="153"/>
      <c r="AX114" s="38"/>
      <c r="BJ114" s="212" t="b">
        <v>0</v>
      </c>
      <c r="BK114" s="212" t="b">
        <v>0</v>
      </c>
    </row>
    <row r="115" spans="2:63" ht="7.05" customHeight="1" x14ac:dyDescent="0.3">
      <c r="B115" s="50"/>
      <c r="C115" s="37"/>
      <c r="D115" s="37"/>
      <c r="E115" s="116" t="str">
        <f>HLOOKUP(Language!$B$2,Language!$C$12:$H$551,84)</f>
        <v>Ausführliche Erläuterung wenn "Nein"</v>
      </c>
      <c r="F115" s="116"/>
      <c r="G115" s="116"/>
      <c r="H115" s="116"/>
      <c r="I115" s="116"/>
      <c r="J115" s="116"/>
      <c r="K115" s="117"/>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9"/>
      <c r="AO115" s="145"/>
      <c r="AP115" s="145"/>
      <c r="AQ115" s="146"/>
      <c r="AR115" s="146"/>
      <c r="AS115" s="145"/>
      <c r="AT115" s="145"/>
      <c r="AU115" s="153"/>
      <c r="AV115" s="153"/>
      <c r="AW115" s="153"/>
      <c r="AX115" s="38"/>
      <c r="BJ115" s="212"/>
      <c r="BK115" s="212"/>
    </row>
    <row r="116" spans="2:63" ht="7.05" customHeight="1" x14ac:dyDescent="0.3">
      <c r="B116" s="50"/>
      <c r="C116" s="37"/>
      <c r="D116" s="37"/>
      <c r="E116" s="116"/>
      <c r="F116" s="116"/>
      <c r="G116" s="116"/>
      <c r="H116" s="116"/>
      <c r="I116" s="116"/>
      <c r="J116" s="116"/>
      <c r="K116" s="120"/>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2"/>
      <c r="AO116" s="37"/>
      <c r="AP116" s="37"/>
      <c r="AQ116" s="37"/>
      <c r="AR116" s="37"/>
      <c r="AS116" s="37"/>
      <c r="AT116" s="37"/>
      <c r="AU116" s="37"/>
      <c r="AV116" s="37"/>
      <c r="AW116" s="37"/>
      <c r="AX116" s="51"/>
      <c r="BJ116" s="78" t="b">
        <f>IF(AND(BK116=TRUE,BK114=TRUE),TRUE,FALSE)</f>
        <v>0</v>
      </c>
      <c r="BK116" s="78" t="b">
        <f>IF(K115="",TRUE,FALSE)</f>
        <v>1</v>
      </c>
    </row>
    <row r="117" spans="2:63" ht="7.05" customHeight="1" x14ac:dyDescent="0.3">
      <c r="B117" s="50"/>
      <c r="C117" s="37"/>
      <c r="D117" s="37"/>
      <c r="E117" s="116"/>
      <c r="F117" s="116"/>
      <c r="G117" s="116"/>
      <c r="H117" s="116"/>
      <c r="I117" s="116"/>
      <c r="J117" s="116"/>
      <c r="K117" s="123"/>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124"/>
      <c r="AL117" s="124"/>
      <c r="AM117" s="124"/>
      <c r="AN117" s="125"/>
      <c r="AO117" s="37"/>
      <c r="AP117" s="37"/>
      <c r="AQ117" s="37"/>
      <c r="AR117" s="37"/>
      <c r="AS117" s="37"/>
      <c r="AT117" s="37"/>
      <c r="AU117" s="37"/>
      <c r="AV117" s="37"/>
      <c r="AW117" s="37"/>
      <c r="AX117" s="51"/>
    </row>
    <row r="118" spans="2:63" ht="4.95" customHeight="1" x14ac:dyDescent="0.3">
      <c r="B118" s="50"/>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X118" s="51"/>
    </row>
    <row r="119" spans="2:63" ht="7.05" customHeight="1" x14ac:dyDescent="0.3">
      <c r="B119" s="50"/>
      <c r="C119" s="126" t="s">
        <v>47</v>
      </c>
      <c r="D119" s="126"/>
      <c r="E119" s="127" t="str">
        <f>HLOOKUP(Language!$B$2,Language!$C$12:$H$551,60)</f>
        <v>Wird die REACH- Verordnung umgesetzt?</v>
      </c>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27"/>
      <c r="AN119" s="127"/>
      <c r="AO119" s="37"/>
      <c r="AP119" s="44"/>
      <c r="AQ119" s="44"/>
      <c r="AR119" s="44"/>
      <c r="AS119" s="44"/>
      <c r="AT119" s="44"/>
      <c r="AU119" s="44"/>
      <c r="AV119" s="44"/>
      <c r="AW119" s="44"/>
      <c r="AX119" s="51"/>
    </row>
    <row r="120" spans="2:63" ht="7.05" customHeight="1" x14ac:dyDescent="0.3">
      <c r="B120" s="50"/>
      <c r="C120" s="126"/>
      <c r="D120" s="126"/>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37"/>
      <c r="AP120" s="44"/>
      <c r="AQ120" s="44"/>
      <c r="AR120" s="44"/>
      <c r="AS120" s="44"/>
      <c r="AT120" s="44"/>
      <c r="AU120" s="44"/>
      <c r="AV120" s="44"/>
      <c r="AW120" s="44"/>
      <c r="AX120" s="51"/>
    </row>
    <row r="121" spans="2:63" ht="7.05" customHeight="1" x14ac:dyDescent="0.3">
      <c r="B121" s="50"/>
      <c r="C121" s="126"/>
      <c r="D121" s="126"/>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c r="AN121" s="127"/>
      <c r="AO121" s="145"/>
      <c r="AP121" s="145"/>
      <c r="AQ121" s="146" t="str">
        <f>HLOOKUP(Language!$B$2,Language!$C$12:$H$551,5)</f>
        <v>Ja</v>
      </c>
      <c r="AR121" s="146"/>
      <c r="AS121" s="145"/>
      <c r="AT121" s="145"/>
      <c r="AU121" s="153" t="str">
        <f>HLOOKUP(Language!$B$2,Language!$C$12:$H$551,6)</f>
        <v>Nein</v>
      </c>
      <c r="AV121" s="153"/>
      <c r="AW121" s="153"/>
      <c r="AX121" s="38"/>
      <c r="BJ121" s="212" t="b">
        <v>0</v>
      </c>
      <c r="BK121" s="212" t="b">
        <v>0</v>
      </c>
    </row>
    <row r="122" spans="2:63" ht="7.05" customHeight="1" x14ac:dyDescent="0.3">
      <c r="B122" s="50"/>
      <c r="C122" s="37"/>
      <c r="D122" s="37"/>
      <c r="E122" s="116" t="str">
        <f>HLOOKUP(Language!$B$2,Language!$C$12:$H$551,84)</f>
        <v>Ausführliche Erläuterung wenn "Nein"</v>
      </c>
      <c r="F122" s="116"/>
      <c r="G122" s="116"/>
      <c r="H122" s="116"/>
      <c r="I122" s="116"/>
      <c r="J122" s="116"/>
      <c r="K122" s="117"/>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8"/>
      <c r="AN122" s="119"/>
      <c r="AO122" s="145"/>
      <c r="AP122" s="145"/>
      <c r="AQ122" s="146"/>
      <c r="AR122" s="146"/>
      <c r="AS122" s="145"/>
      <c r="AT122" s="145"/>
      <c r="AU122" s="153"/>
      <c r="AV122" s="153"/>
      <c r="AW122" s="153"/>
      <c r="AX122" s="38"/>
      <c r="BJ122" s="212"/>
      <c r="BK122" s="212"/>
    </row>
    <row r="123" spans="2:63" ht="7.05" customHeight="1" x14ac:dyDescent="0.3">
      <c r="B123" s="50"/>
      <c r="C123" s="37"/>
      <c r="D123" s="37"/>
      <c r="E123" s="116"/>
      <c r="F123" s="116"/>
      <c r="G123" s="116"/>
      <c r="H123" s="116"/>
      <c r="I123" s="116"/>
      <c r="J123" s="116"/>
      <c r="K123" s="120"/>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1"/>
      <c r="AJ123" s="121"/>
      <c r="AK123" s="121"/>
      <c r="AL123" s="121"/>
      <c r="AM123" s="121"/>
      <c r="AN123" s="122"/>
      <c r="AO123" s="37"/>
      <c r="AP123" s="37"/>
      <c r="AQ123" s="37"/>
      <c r="AR123" s="37"/>
      <c r="AS123" s="37"/>
      <c r="AT123" s="37"/>
      <c r="AU123" s="37"/>
      <c r="AV123" s="37"/>
      <c r="AW123" s="37"/>
      <c r="AX123" s="51"/>
      <c r="BJ123" s="78" t="b">
        <f>IF(AND(BK123=TRUE,BK121=TRUE),TRUE,FALSE)</f>
        <v>0</v>
      </c>
      <c r="BK123" s="78" t="b">
        <f>IF(K122="",TRUE,FALSE)</f>
        <v>1</v>
      </c>
    </row>
    <row r="124" spans="2:63" ht="7.05" customHeight="1" x14ac:dyDescent="0.3">
      <c r="B124" s="50"/>
      <c r="C124" s="37"/>
      <c r="D124" s="37"/>
      <c r="E124" s="116"/>
      <c r="F124" s="116"/>
      <c r="G124" s="116"/>
      <c r="H124" s="116"/>
      <c r="I124" s="116"/>
      <c r="J124" s="116"/>
      <c r="K124" s="123"/>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c r="AN124" s="125"/>
      <c r="AO124" s="37"/>
      <c r="AP124" s="37"/>
      <c r="AQ124" s="37"/>
      <c r="AR124" s="37"/>
      <c r="AS124" s="37"/>
      <c r="AT124" s="37"/>
      <c r="AU124" s="37"/>
      <c r="AV124" s="37"/>
      <c r="AW124" s="37"/>
      <c r="AX124" s="51"/>
    </row>
    <row r="125" spans="2:63" ht="4.95" customHeight="1" x14ac:dyDescent="0.3">
      <c r="B125" s="50"/>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X125" s="51"/>
    </row>
    <row r="126" spans="2:63" ht="7.05" customHeight="1" x14ac:dyDescent="0.3">
      <c r="B126" s="50"/>
      <c r="C126" s="126" t="s">
        <v>48</v>
      </c>
      <c r="D126" s="126"/>
      <c r="E126" s="127" t="str">
        <f>HLOOKUP(Language!$B$2,Language!$C$12:$H$551,61)</f>
        <v>Ergeben sich aus Lieferantensicht weitere kritische Merkmale (Prozess)?</v>
      </c>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37"/>
      <c r="AP126" s="44"/>
      <c r="AQ126" s="44"/>
      <c r="AR126" s="44"/>
      <c r="AS126" s="44"/>
      <c r="AT126" s="44"/>
      <c r="AU126" s="44"/>
      <c r="AV126" s="44"/>
      <c r="AW126" s="44"/>
      <c r="AX126" s="51"/>
    </row>
    <row r="127" spans="2:63" ht="7.05" customHeight="1" x14ac:dyDescent="0.3">
      <c r="B127" s="50"/>
      <c r="C127" s="126"/>
      <c r="D127" s="126"/>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c r="AE127" s="127"/>
      <c r="AF127" s="127"/>
      <c r="AG127" s="127"/>
      <c r="AH127" s="127"/>
      <c r="AI127" s="127"/>
      <c r="AJ127" s="127"/>
      <c r="AK127" s="127"/>
      <c r="AL127" s="127"/>
      <c r="AM127" s="127"/>
      <c r="AN127" s="127"/>
      <c r="AO127" s="37"/>
      <c r="AP127" s="44"/>
      <c r="AQ127" s="44"/>
      <c r="AR127" s="44"/>
      <c r="AS127" s="44"/>
      <c r="AT127" s="44"/>
      <c r="AU127" s="44"/>
      <c r="AV127" s="44"/>
      <c r="AW127" s="44"/>
      <c r="AX127" s="51"/>
    </row>
    <row r="128" spans="2:63" ht="7.05" customHeight="1" x14ac:dyDescent="0.3">
      <c r="B128" s="50"/>
      <c r="C128" s="126"/>
      <c r="D128" s="126"/>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27"/>
      <c r="AN128" s="127"/>
      <c r="AO128" s="145"/>
      <c r="AP128" s="145"/>
      <c r="AQ128" s="146" t="str">
        <f>HLOOKUP(Language!$B$2,Language!$C$12:$H$551,5)</f>
        <v>Ja</v>
      </c>
      <c r="AR128" s="146"/>
      <c r="AS128" s="145"/>
      <c r="AT128" s="145"/>
      <c r="AU128" s="153" t="str">
        <f>HLOOKUP(Language!$B$2,Language!$C$12:$H$551,6)</f>
        <v>Nein</v>
      </c>
      <c r="AV128" s="153"/>
      <c r="AW128" s="153"/>
      <c r="AX128" s="38"/>
      <c r="BJ128" s="212" t="b">
        <v>0</v>
      </c>
      <c r="BK128" s="212" t="b">
        <v>0</v>
      </c>
    </row>
    <row r="129" spans="2:63" ht="7.05" customHeight="1" x14ac:dyDescent="0.3">
      <c r="B129" s="50"/>
      <c r="C129" s="37"/>
      <c r="D129" s="37"/>
      <c r="E129" s="116" t="str">
        <f>HLOOKUP(Language!$B$2,Language!$C$12:$H$551,88)</f>
        <v>Wenn "Ja", bitte erläutern welche</v>
      </c>
      <c r="F129" s="116"/>
      <c r="G129" s="116"/>
      <c r="H129" s="116"/>
      <c r="I129" s="116"/>
      <c r="J129" s="116"/>
      <c r="K129" s="117"/>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9"/>
      <c r="AO129" s="145"/>
      <c r="AP129" s="145"/>
      <c r="AQ129" s="146"/>
      <c r="AR129" s="146"/>
      <c r="AS129" s="145"/>
      <c r="AT129" s="145"/>
      <c r="AU129" s="153"/>
      <c r="AV129" s="153"/>
      <c r="AW129" s="153"/>
      <c r="AX129" s="38"/>
      <c r="BJ129" s="212"/>
      <c r="BK129" s="212"/>
    </row>
    <row r="130" spans="2:63" ht="7.05" customHeight="1" x14ac:dyDescent="0.3">
      <c r="B130" s="50"/>
      <c r="C130" s="37"/>
      <c r="D130" s="37"/>
      <c r="E130" s="116"/>
      <c r="F130" s="116"/>
      <c r="G130" s="116"/>
      <c r="H130" s="116"/>
      <c r="I130" s="116"/>
      <c r="J130" s="116"/>
      <c r="K130" s="120"/>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2"/>
      <c r="AO130" s="37"/>
      <c r="AP130" s="37"/>
      <c r="AQ130" s="37"/>
      <c r="AR130" s="37"/>
      <c r="AS130" s="37"/>
      <c r="AT130" s="37"/>
      <c r="AU130" s="37"/>
      <c r="AV130" s="37"/>
      <c r="AW130" s="37"/>
      <c r="AX130" s="51"/>
      <c r="BJ130" s="78" t="b">
        <f>IF(AND(BK130=TRUE,BJ128=TRUE),TRUE,FALSE)</f>
        <v>0</v>
      </c>
      <c r="BK130" s="78" t="b">
        <f>IF(K129="",TRUE,FALSE)</f>
        <v>1</v>
      </c>
    </row>
    <row r="131" spans="2:63" ht="7.05" customHeight="1" x14ac:dyDescent="0.3">
      <c r="B131" s="50"/>
      <c r="C131" s="37"/>
      <c r="D131" s="37"/>
      <c r="E131" s="116"/>
      <c r="F131" s="116"/>
      <c r="G131" s="116"/>
      <c r="H131" s="116"/>
      <c r="I131" s="116"/>
      <c r="J131" s="116"/>
      <c r="K131" s="123"/>
      <c r="L131" s="124"/>
      <c r="M131" s="124"/>
      <c r="N131" s="124"/>
      <c r="O131" s="124"/>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c r="AN131" s="125"/>
      <c r="AO131" s="37"/>
      <c r="AP131" s="37"/>
      <c r="AQ131" s="37"/>
      <c r="AR131" s="37"/>
      <c r="AS131" s="37"/>
      <c r="AT131" s="37"/>
      <c r="AU131" s="37"/>
      <c r="AV131" s="37"/>
      <c r="AW131" s="37"/>
      <c r="AX131" s="51"/>
    </row>
    <row r="132" spans="2:63" ht="4.95" customHeight="1" x14ac:dyDescent="0.3">
      <c r="B132" s="50"/>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X132" s="51"/>
    </row>
    <row r="133" spans="2:63" ht="7.05" customHeight="1" x14ac:dyDescent="0.3">
      <c r="B133" s="50"/>
      <c r="C133" s="126" t="s">
        <v>49</v>
      </c>
      <c r="D133" s="126"/>
      <c r="E133" s="127" t="str">
        <f>HLOOKUP(Language!$B$2,Language!$C$12:$H$551,62)</f>
        <v>Kann das Produkt unter Einhaltung aller relevanter Spezifikationen und Vorschriften (z.B. QSV, Normen, Zeichnungen, Lastenhefte) uneingeschränkt und prozesssicher hergestellt werden?</v>
      </c>
      <c r="F133" s="127"/>
      <c r="G133" s="127"/>
      <c r="H133" s="127"/>
      <c r="I133" s="127"/>
      <c r="J133" s="127"/>
      <c r="K133" s="127"/>
      <c r="L133" s="127"/>
      <c r="M133" s="127"/>
      <c r="N133" s="127"/>
      <c r="O133" s="127"/>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27"/>
      <c r="AN133" s="127"/>
      <c r="AO133" s="145"/>
      <c r="AP133" s="145"/>
      <c r="AQ133" s="146" t="str">
        <f>HLOOKUP(Language!$B$2,Language!$C$12:$H$551,5)</f>
        <v>Ja</v>
      </c>
      <c r="AR133" s="146"/>
      <c r="AS133" s="145"/>
      <c r="AT133" s="145"/>
      <c r="AU133" s="153" t="str">
        <f>HLOOKUP(Language!$B$2,Language!$C$12:$H$551,6)</f>
        <v>Nein</v>
      </c>
      <c r="AV133" s="153"/>
      <c r="AW133" s="153"/>
      <c r="AX133" s="38"/>
      <c r="BJ133" s="212" t="b">
        <v>0</v>
      </c>
      <c r="BK133" s="212" t="b">
        <v>0</v>
      </c>
    </row>
    <row r="134" spans="2:63" ht="7.05" customHeight="1" x14ac:dyDescent="0.3">
      <c r="B134" s="50"/>
      <c r="C134" s="126"/>
      <c r="D134" s="126"/>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c r="AA134" s="127"/>
      <c r="AB134" s="127"/>
      <c r="AC134" s="127"/>
      <c r="AD134" s="127"/>
      <c r="AE134" s="127"/>
      <c r="AF134" s="127"/>
      <c r="AG134" s="127"/>
      <c r="AH134" s="127"/>
      <c r="AI134" s="127"/>
      <c r="AJ134" s="127"/>
      <c r="AK134" s="127"/>
      <c r="AL134" s="127"/>
      <c r="AM134" s="127"/>
      <c r="AN134" s="127"/>
      <c r="AO134" s="145"/>
      <c r="AP134" s="145"/>
      <c r="AQ134" s="146"/>
      <c r="AR134" s="146"/>
      <c r="AS134" s="145"/>
      <c r="AT134" s="145"/>
      <c r="AU134" s="153"/>
      <c r="AV134" s="153"/>
      <c r="AW134" s="153"/>
      <c r="AX134" s="38"/>
      <c r="BJ134" s="212"/>
      <c r="BK134" s="212"/>
    </row>
    <row r="135" spans="2:63" ht="7.05" customHeight="1" x14ac:dyDescent="0.3">
      <c r="B135" s="50"/>
      <c r="C135" s="126"/>
      <c r="D135" s="126"/>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c r="AC135" s="127"/>
      <c r="AD135" s="127"/>
      <c r="AE135" s="127"/>
      <c r="AF135" s="127"/>
      <c r="AG135" s="127"/>
      <c r="AH135" s="127"/>
      <c r="AI135" s="127"/>
      <c r="AJ135" s="127"/>
      <c r="AK135" s="127"/>
      <c r="AL135" s="127"/>
      <c r="AM135" s="127"/>
      <c r="AN135" s="127"/>
      <c r="AO135" s="37"/>
      <c r="AP135" s="37"/>
      <c r="AQ135" s="37"/>
      <c r="AR135" s="37"/>
      <c r="AS135" s="37"/>
      <c r="AT135" s="37"/>
      <c r="AU135" s="37"/>
      <c r="AV135" s="37"/>
      <c r="AW135" s="37"/>
      <c r="AX135" s="51"/>
    </row>
    <row r="136" spans="2:63" ht="7.05" customHeight="1" x14ac:dyDescent="0.3">
      <c r="B136" s="50"/>
      <c r="C136" s="37"/>
      <c r="D136" s="37"/>
      <c r="E136" s="192" t="str">
        <f>HLOOKUP(Language!$B$2,Language!$C$12:$H$551,71)</f>
        <v>Wenn "Nein", bitte die zutreffenden Punkte nachfolgend ankreuzen und geeignete Vorschläge im "Action sheet" eintragen</v>
      </c>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Q136" s="56"/>
      <c r="AR136" s="56"/>
      <c r="AU136" s="44"/>
      <c r="AV136" s="44"/>
      <c r="AW136" s="44"/>
      <c r="AX136" s="38"/>
    </row>
    <row r="137" spans="2:63" ht="7.05" customHeight="1" x14ac:dyDescent="0.3">
      <c r="B137" s="50"/>
      <c r="C137" s="37"/>
      <c r="D137" s="37"/>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37"/>
      <c r="AP137" s="37"/>
      <c r="AQ137" s="37"/>
      <c r="AR137" s="37"/>
      <c r="AS137" s="37"/>
      <c r="AT137" s="37"/>
      <c r="AU137" s="37"/>
      <c r="AV137" s="37"/>
      <c r="AW137" s="37"/>
      <c r="AX137" s="51"/>
    </row>
    <row r="138" spans="2:63" ht="7.05" customHeight="1" x14ac:dyDescent="0.3">
      <c r="B138" s="50"/>
      <c r="E138" s="47"/>
      <c r="F138" s="47"/>
      <c r="G138" s="47"/>
      <c r="H138" s="47"/>
      <c r="I138" s="191" t="s">
        <v>105</v>
      </c>
      <c r="J138" s="191"/>
      <c r="K138" s="190" t="str">
        <f>HLOOKUP(Language!$B$2,Language!$C$12:$H$551,63)</f>
        <v>mit der angegebenen Messbasis (Bezugssystem)</v>
      </c>
      <c r="L138" s="190"/>
      <c r="M138" s="190"/>
      <c r="N138" s="190"/>
      <c r="O138" s="190"/>
      <c r="P138" s="190"/>
      <c r="Q138" s="190"/>
      <c r="R138" s="190"/>
      <c r="S138" s="190"/>
      <c r="T138" s="190"/>
      <c r="U138" s="190"/>
      <c r="V138" s="190"/>
      <c r="W138" s="190"/>
      <c r="X138" s="190"/>
      <c r="Y138" s="190"/>
      <c r="Z138" s="190"/>
      <c r="AA138" s="190"/>
      <c r="AB138" s="190"/>
      <c r="AC138" s="190"/>
      <c r="AD138" s="190"/>
      <c r="AE138" s="190"/>
      <c r="AF138" s="190"/>
      <c r="AG138" s="190"/>
      <c r="AH138" s="190"/>
      <c r="AI138" s="190"/>
      <c r="AJ138" s="190"/>
      <c r="AK138" s="190"/>
      <c r="AL138" s="190"/>
      <c r="AM138" s="190"/>
      <c r="AN138" s="190"/>
      <c r="AO138" s="145"/>
      <c r="AP138" s="145"/>
      <c r="AQ138" s="146"/>
      <c r="AR138" s="146"/>
      <c r="AS138" s="145"/>
      <c r="AT138" s="145"/>
      <c r="AU138" s="153" t="str">
        <f>HLOOKUP(Language!$B$2,Language!$C$12:$H$551,6)</f>
        <v>Nein</v>
      </c>
      <c r="AV138" s="153"/>
      <c r="AW138" s="153"/>
      <c r="AX138" s="38"/>
      <c r="BJ138" s="212"/>
      <c r="BK138" s="212" t="b">
        <v>0</v>
      </c>
    </row>
    <row r="139" spans="2:63" ht="7.05" customHeight="1" x14ac:dyDescent="0.3">
      <c r="B139" s="50"/>
      <c r="E139" s="47"/>
      <c r="F139" s="47"/>
      <c r="G139" s="47"/>
      <c r="H139" s="47"/>
      <c r="I139" s="191"/>
      <c r="J139" s="191"/>
      <c r="K139" s="190"/>
      <c r="L139" s="190"/>
      <c r="M139" s="190"/>
      <c r="N139" s="190"/>
      <c r="O139" s="190"/>
      <c r="P139" s="190"/>
      <c r="Q139" s="190"/>
      <c r="R139" s="190"/>
      <c r="S139" s="190"/>
      <c r="T139" s="190"/>
      <c r="U139" s="190"/>
      <c r="V139" s="190"/>
      <c r="W139" s="190"/>
      <c r="X139" s="190"/>
      <c r="Y139" s="190"/>
      <c r="Z139" s="190"/>
      <c r="AA139" s="190"/>
      <c r="AB139" s="190"/>
      <c r="AC139" s="190"/>
      <c r="AD139" s="190"/>
      <c r="AE139" s="190"/>
      <c r="AF139" s="190"/>
      <c r="AG139" s="190"/>
      <c r="AH139" s="190"/>
      <c r="AI139" s="190"/>
      <c r="AJ139" s="190"/>
      <c r="AK139" s="190"/>
      <c r="AL139" s="190"/>
      <c r="AM139" s="190"/>
      <c r="AN139" s="190"/>
      <c r="AO139" s="145"/>
      <c r="AP139" s="145"/>
      <c r="AQ139" s="146"/>
      <c r="AR139" s="146"/>
      <c r="AS139" s="145"/>
      <c r="AT139" s="145"/>
      <c r="AU139" s="153"/>
      <c r="AV139" s="153"/>
      <c r="AW139" s="153"/>
      <c r="AX139" s="38"/>
      <c r="BJ139" s="212"/>
      <c r="BK139" s="212"/>
    </row>
    <row r="140" spans="2:63" ht="4.95" customHeight="1" x14ac:dyDescent="0.3">
      <c r="B140" s="50"/>
      <c r="E140" s="47"/>
      <c r="F140" s="47"/>
      <c r="G140" s="47"/>
      <c r="H140" s="47"/>
      <c r="I140" s="47"/>
      <c r="J140" s="4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37"/>
      <c r="AP140" s="37"/>
      <c r="AQ140" s="37"/>
      <c r="AR140" s="37"/>
      <c r="AS140" s="37"/>
      <c r="AT140" s="37"/>
      <c r="AU140" s="37"/>
      <c r="AV140" s="37"/>
      <c r="AW140" s="37"/>
      <c r="AX140" s="51"/>
    </row>
    <row r="141" spans="2:63" ht="7.05" customHeight="1" x14ac:dyDescent="0.3">
      <c r="B141" s="50"/>
      <c r="E141" s="47"/>
      <c r="F141" s="47"/>
      <c r="G141" s="47"/>
      <c r="H141" s="47"/>
      <c r="I141" s="191" t="s">
        <v>106</v>
      </c>
      <c r="J141" s="191"/>
      <c r="K141" s="190" t="str">
        <f>HLOOKUP(Language!$B$2,Language!$C$12:$H$551,64)</f>
        <v>mit den angegebenen Toleranzen</v>
      </c>
      <c r="L141" s="190"/>
      <c r="M141" s="190"/>
      <c r="N141" s="190"/>
      <c r="O141" s="190"/>
      <c r="P141" s="190"/>
      <c r="Q141" s="190"/>
      <c r="R141" s="190"/>
      <c r="S141" s="190"/>
      <c r="T141" s="190"/>
      <c r="U141" s="190"/>
      <c r="V141" s="190"/>
      <c r="W141" s="190"/>
      <c r="X141" s="190"/>
      <c r="Y141" s="190"/>
      <c r="Z141" s="190"/>
      <c r="AA141" s="190"/>
      <c r="AB141" s="190"/>
      <c r="AC141" s="190"/>
      <c r="AD141" s="190"/>
      <c r="AE141" s="190"/>
      <c r="AF141" s="190"/>
      <c r="AG141" s="190"/>
      <c r="AH141" s="190"/>
      <c r="AI141" s="190"/>
      <c r="AJ141" s="190"/>
      <c r="AK141" s="190"/>
      <c r="AL141" s="190"/>
      <c r="AM141" s="190"/>
      <c r="AN141" s="190"/>
      <c r="AO141" s="145"/>
      <c r="AP141" s="145"/>
      <c r="AQ141" s="146"/>
      <c r="AR141" s="146"/>
      <c r="AS141" s="145"/>
      <c r="AT141" s="145"/>
      <c r="AU141" s="153" t="str">
        <f>HLOOKUP(Language!$B$2,Language!$C$12:$H$551,6)</f>
        <v>Nein</v>
      </c>
      <c r="AV141" s="153"/>
      <c r="AW141" s="153"/>
      <c r="AX141" s="38"/>
      <c r="BJ141" s="212"/>
      <c r="BK141" s="212" t="b">
        <v>0</v>
      </c>
    </row>
    <row r="142" spans="2:63" ht="7.05" customHeight="1" x14ac:dyDescent="0.3">
      <c r="B142" s="50"/>
      <c r="E142" s="47"/>
      <c r="F142" s="47"/>
      <c r="G142" s="47"/>
      <c r="H142" s="47"/>
      <c r="I142" s="191"/>
      <c r="J142" s="191"/>
      <c r="K142" s="190"/>
      <c r="L142" s="190"/>
      <c r="M142" s="190"/>
      <c r="N142" s="190"/>
      <c r="O142" s="190"/>
      <c r="P142" s="190"/>
      <c r="Q142" s="190"/>
      <c r="R142" s="190"/>
      <c r="S142" s="190"/>
      <c r="T142" s="190"/>
      <c r="U142" s="190"/>
      <c r="V142" s="190"/>
      <c r="W142" s="190"/>
      <c r="X142" s="190"/>
      <c r="Y142" s="190"/>
      <c r="Z142" s="190"/>
      <c r="AA142" s="190"/>
      <c r="AB142" s="190"/>
      <c r="AC142" s="190"/>
      <c r="AD142" s="190"/>
      <c r="AE142" s="190"/>
      <c r="AF142" s="190"/>
      <c r="AG142" s="190"/>
      <c r="AH142" s="190"/>
      <c r="AI142" s="190"/>
      <c r="AJ142" s="190"/>
      <c r="AK142" s="190"/>
      <c r="AL142" s="190"/>
      <c r="AM142" s="190"/>
      <c r="AN142" s="190"/>
      <c r="AO142" s="145"/>
      <c r="AP142" s="145"/>
      <c r="AQ142" s="146"/>
      <c r="AR142" s="146"/>
      <c r="AS142" s="145"/>
      <c r="AT142" s="145"/>
      <c r="AU142" s="153"/>
      <c r="AV142" s="153"/>
      <c r="AW142" s="153"/>
      <c r="AX142" s="38"/>
      <c r="BJ142" s="212"/>
      <c r="BK142" s="212"/>
    </row>
    <row r="143" spans="2:63" ht="4.95" customHeight="1" x14ac:dyDescent="0.3">
      <c r="B143" s="50"/>
      <c r="E143" s="47"/>
      <c r="F143" s="47"/>
      <c r="G143" s="47"/>
      <c r="H143" s="47"/>
      <c r="I143" s="47"/>
      <c r="J143" s="4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37"/>
      <c r="AP143" s="37"/>
      <c r="AQ143" s="37"/>
      <c r="AR143" s="37"/>
      <c r="AS143" s="37"/>
      <c r="AT143" s="37"/>
      <c r="AU143" s="37"/>
      <c r="AV143" s="37"/>
      <c r="AW143" s="37"/>
      <c r="AX143" s="51"/>
    </row>
    <row r="144" spans="2:63" ht="7.05" customHeight="1" x14ac:dyDescent="0.3">
      <c r="B144" s="50"/>
      <c r="E144" s="47"/>
      <c r="F144" s="47"/>
      <c r="G144" s="47"/>
      <c r="H144" s="47"/>
      <c r="I144" s="191" t="s">
        <v>107</v>
      </c>
      <c r="J144" s="191"/>
      <c r="K144" s="190" t="str">
        <f>HLOOKUP(Language!$B$2,Language!$C$12:$H$551,65)</f>
        <v>in den geforderten Stückzahlen gemäß Anfrage</v>
      </c>
      <c r="L144" s="190"/>
      <c r="M144" s="190"/>
      <c r="N144" s="190"/>
      <c r="O144" s="190"/>
      <c r="P144" s="190"/>
      <c r="Q144" s="190"/>
      <c r="R144" s="190"/>
      <c r="S144" s="190"/>
      <c r="T144" s="190"/>
      <c r="U144" s="190"/>
      <c r="V144" s="190"/>
      <c r="W144" s="190"/>
      <c r="X144" s="190"/>
      <c r="Y144" s="190"/>
      <c r="Z144" s="190"/>
      <c r="AA144" s="190"/>
      <c r="AB144" s="190"/>
      <c r="AC144" s="190"/>
      <c r="AD144" s="190"/>
      <c r="AE144" s="190"/>
      <c r="AF144" s="190"/>
      <c r="AG144" s="190"/>
      <c r="AH144" s="190"/>
      <c r="AI144" s="190"/>
      <c r="AJ144" s="190"/>
      <c r="AK144" s="190"/>
      <c r="AL144" s="190"/>
      <c r="AM144" s="190"/>
      <c r="AN144" s="190"/>
      <c r="AO144" s="145"/>
      <c r="AP144" s="145"/>
      <c r="AQ144" s="146"/>
      <c r="AR144" s="146"/>
      <c r="AS144" s="145"/>
      <c r="AT144" s="145"/>
      <c r="AU144" s="153" t="str">
        <f>HLOOKUP(Language!$B$2,Language!$C$12:$H$551,6)</f>
        <v>Nein</v>
      </c>
      <c r="AV144" s="153"/>
      <c r="AW144" s="153"/>
      <c r="AX144" s="38"/>
      <c r="BJ144" s="212"/>
      <c r="BK144" s="212" t="b">
        <v>0</v>
      </c>
    </row>
    <row r="145" spans="2:63" ht="7.05" customHeight="1" x14ac:dyDescent="0.3">
      <c r="B145" s="50"/>
      <c r="E145" s="47"/>
      <c r="F145" s="47"/>
      <c r="G145" s="47"/>
      <c r="H145" s="47"/>
      <c r="I145" s="191"/>
      <c r="J145" s="191"/>
      <c r="K145" s="190"/>
      <c r="L145" s="190"/>
      <c r="M145" s="190"/>
      <c r="N145" s="190"/>
      <c r="O145" s="190"/>
      <c r="P145" s="190"/>
      <c r="Q145" s="190"/>
      <c r="R145" s="190"/>
      <c r="S145" s="190"/>
      <c r="T145" s="190"/>
      <c r="U145" s="190"/>
      <c r="V145" s="190"/>
      <c r="W145" s="190"/>
      <c r="X145" s="190"/>
      <c r="Y145" s="190"/>
      <c r="Z145" s="190"/>
      <c r="AA145" s="190"/>
      <c r="AB145" s="190"/>
      <c r="AC145" s="190"/>
      <c r="AD145" s="190"/>
      <c r="AE145" s="190"/>
      <c r="AF145" s="190"/>
      <c r="AG145" s="190"/>
      <c r="AH145" s="190"/>
      <c r="AI145" s="190"/>
      <c r="AJ145" s="190"/>
      <c r="AK145" s="190"/>
      <c r="AL145" s="190"/>
      <c r="AM145" s="190"/>
      <c r="AN145" s="190"/>
      <c r="AO145" s="145"/>
      <c r="AP145" s="145"/>
      <c r="AQ145" s="146"/>
      <c r="AR145" s="146"/>
      <c r="AS145" s="145"/>
      <c r="AT145" s="145"/>
      <c r="AU145" s="153"/>
      <c r="AV145" s="153"/>
      <c r="AW145" s="153"/>
      <c r="AX145" s="38"/>
      <c r="BJ145" s="212"/>
      <c r="BK145" s="212"/>
    </row>
    <row r="146" spans="2:63" ht="4.95" customHeight="1" x14ac:dyDescent="0.3">
      <c r="B146" s="50"/>
      <c r="E146" s="47"/>
      <c r="F146" s="47"/>
      <c r="G146" s="47"/>
      <c r="H146" s="47"/>
      <c r="I146" s="47"/>
      <c r="J146" s="4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37"/>
      <c r="AP146" s="37"/>
      <c r="AQ146" s="37"/>
      <c r="AR146" s="37"/>
      <c r="AS146" s="37"/>
      <c r="AT146" s="37"/>
      <c r="AU146" s="37"/>
      <c r="AV146" s="37"/>
      <c r="AW146" s="37"/>
      <c r="AX146" s="51"/>
    </row>
    <row r="147" spans="2:63" ht="7.05" customHeight="1" x14ac:dyDescent="0.3">
      <c r="B147" s="50"/>
      <c r="E147" s="47"/>
      <c r="F147" s="47"/>
      <c r="G147" s="47"/>
      <c r="H147" s="47"/>
      <c r="I147" s="191" t="s">
        <v>108</v>
      </c>
      <c r="J147" s="191"/>
      <c r="K147" s="190" t="str">
        <f>HLOOKUP(Language!$B$2,Language!$C$12:$H$551,66)</f>
        <v>mit dem geforderten Material und ggf. der geforderten Oberfläche</v>
      </c>
      <c r="L147" s="190"/>
      <c r="M147" s="190"/>
      <c r="N147" s="190"/>
      <c r="O147" s="190"/>
      <c r="P147" s="190"/>
      <c r="Q147" s="190"/>
      <c r="R147" s="190"/>
      <c r="S147" s="190"/>
      <c r="T147" s="190"/>
      <c r="U147" s="190"/>
      <c r="V147" s="190"/>
      <c r="W147" s="190"/>
      <c r="X147" s="190"/>
      <c r="Y147" s="190"/>
      <c r="Z147" s="190"/>
      <c r="AA147" s="190"/>
      <c r="AB147" s="190"/>
      <c r="AC147" s="190"/>
      <c r="AD147" s="190"/>
      <c r="AE147" s="190"/>
      <c r="AF147" s="190"/>
      <c r="AG147" s="190"/>
      <c r="AH147" s="190"/>
      <c r="AI147" s="190"/>
      <c r="AJ147" s="190"/>
      <c r="AK147" s="190"/>
      <c r="AL147" s="190"/>
      <c r="AM147" s="190"/>
      <c r="AN147" s="190"/>
      <c r="AO147" s="145"/>
      <c r="AP147" s="145"/>
      <c r="AQ147" s="146"/>
      <c r="AR147" s="146"/>
      <c r="AS147" s="145"/>
      <c r="AT147" s="145"/>
      <c r="AU147" s="153" t="str">
        <f>HLOOKUP(Language!$B$2,Language!$C$12:$H$551,6)</f>
        <v>Nein</v>
      </c>
      <c r="AV147" s="153"/>
      <c r="AW147" s="153"/>
      <c r="AX147" s="38"/>
      <c r="BJ147" s="212"/>
      <c r="BK147" s="212" t="b">
        <v>0</v>
      </c>
    </row>
    <row r="148" spans="2:63" ht="7.05" customHeight="1" x14ac:dyDescent="0.3">
      <c r="B148" s="50"/>
      <c r="E148" s="47"/>
      <c r="F148" s="47"/>
      <c r="G148" s="47"/>
      <c r="H148" s="47"/>
      <c r="I148" s="191"/>
      <c r="J148" s="191"/>
      <c r="K148" s="190"/>
      <c r="L148" s="190"/>
      <c r="M148" s="190"/>
      <c r="N148" s="190"/>
      <c r="O148" s="190"/>
      <c r="P148" s="190"/>
      <c r="Q148" s="190"/>
      <c r="R148" s="190"/>
      <c r="S148" s="190"/>
      <c r="T148" s="190"/>
      <c r="U148" s="190"/>
      <c r="V148" s="190"/>
      <c r="W148" s="190"/>
      <c r="X148" s="190"/>
      <c r="Y148" s="190"/>
      <c r="Z148" s="190"/>
      <c r="AA148" s="190"/>
      <c r="AB148" s="190"/>
      <c r="AC148" s="190"/>
      <c r="AD148" s="190"/>
      <c r="AE148" s="190"/>
      <c r="AF148" s="190"/>
      <c r="AG148" s="190"/>
      <c r="AH148" s="190"/>
      <c r="AI148" s="190"/>
      <c r="AJ148" s="190"/>
      <c r="AK148" s="190"/>
      <c r="AL148" s="190"/>
      <c r="AM148" s="190"/>
      <c r="AN148" s="190"/>
      <c r="AO148" s="145"/>
      <c r="AP148" s="145"/>
      <c r="AQ148" s="146"/>
      <c r="AR148" s="146"/>
      <c r="AS148" s="145"/>
      <c r="AT148" s="145"/>
      <c r="AU148" s="153"/>
      <c r="AV148" s="153"/>
      <c r="AW148" s="153"/>
      <c r="AX148" s="38"/>
      <c r="BJ148" s="212"/>
      <c r="BK148" s="212"/>
    </row>
    <row r="149" spans="2:63" ht="4.95" customHeight="1" x14ac:dyDescent="0.3">
      <c r="B149" s="50"/>
      <c r="E149" s="47"/>
      <c r="F149" s="47"/>
      <c r="G149" s="47"/>
      <c r="H149" s="47"/>
      <c r="I149" s="47"/>
      <c r="J149" s="47"/>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37"/>
      <c r="AP149" s="37"/>
      <c r="AQ149" s="37"/>
      <c r="AR149" s="37"/>
      <c r="AS149" s="37"/>
      <c r="AT149" s="37"/>
      <c r="AU149" s="37"/>
      <c r="AV149" s="37"/>
      <c r="AW149" s="37"/>
      <c r="AX149" s="51"/>
    </row>
    <row r="150" spans="2:63" ht="7.05" customHeight="1" x14ac:dyDescent="0.3">
      <c r="B150" s="50"/>
      <c r="E150" s="47"/>
      <c r="F150" s="47"/>
      <c r="G150" s="47"/>
      <c r="H150" s="47"/>
      <c r="I150" s="191" t="s">
        <v>109</v>
      </c>
      <c r="J150" s="191"/>
      <c r="K150" s="190" t="str">
        <f>HLOOKUP(Language!$B$2,Language!$C$12:$H$551,67)</f>
        <v>unter Berücksichtigung der vorgegebenen Normen</v>
      </c>
      <c r="L150" s="190"/>
      <c r="M150" s="190"/>
      <c r="N150" s="190"/>
      <c r="O150" s="190"/>
      <c r="P150" s="190"/>
      <c r="Q150" s="190"/>
      <c r="R150" s="190"/>
      <c r="S150" s="190"/>
      <c r="T150" s="190"/>
      <c r="U150" s="190"/>
      <c r="V150" s="190"/>
      <c r="W150" s="190"/>
      <c r="X150" s="190"/>
      <c r="Y150" s="190"/>
      <c r="Z150" s="190"/>
      <c r="AA150" s="190"/>
      <c r="AB150" s="190"/>
      <c r="AC150" s="190"/>
      <c r="AD150" s="190"/>
      <c r="AE150" s="190"/>
      <c r="AF150" s="190"/>
      <c r="AG150" s="190"/>
      <c r="AH150" s="190"/>
      <c r="AI150" s="190"/>
      <c r="AJ150" s="190"/>
      <c r="AK150" s="190"/>
      <c r="AL150" s="190"/>
      <c r="AM150" s="190"/>
      <c r="AN150" s="190"/>
      <c r="AO150" s="145"/>
      <c r="AP150" s="145"/>
      <c r="AQ150" s="146"/>
      <c r="AR150" s="146"/>
      <c r="AS150" s="145"/>
      <c r="AT150" s="145"/>
      <c r="AU150" s="153" t="str">
        <f>HLOOKUP(Language!$B$2,Language!$C$12:$H$551,6)</f>
        <v>Nein</v>
      </c>
      <c r="AV150" s="153"/>
      <c r="AW150" s="153"/>
      <c r="AX150" s="38"/>
      <c r="BJ150" s="212"/>
      <c r="BK150" s="212" t="b">
        <v>0</v>
      </c>
    </row>
    <row r="151" spans="2:63" ht="7.05" customHeight="1" x14ac:dyDescent="0.3">
      <c r="B151" s="50"/>
      <c r="E151" s="47"/>
      <c r="F151" s="47"/>
      <c r="G151" s="47"/>
      <c r="H151" s="47"/>
      <c r="I151" s="191"/>
      <c r="J151" s="191"/>
      <c r="K151" s="190"/>
      <c r="L151" s="190"/>
      <c r="M151" s="190"/>
      <c r="N151" s="190"/>
      <c r="O151" s="190"/>
      <c r="P151" s="190"/>
      <c r="Q151" s="190"/>
      <c r="R151" s="190"/>
      <c r="S151" s="190"/>
      <c r="T151" s="190"/>
      <c r="U151" s="190"/>
      <c r="V151" s="190"/>
      <c r="W151" s="190"/>
      <c r="X151" s="190"/>
      <c r="Y151" s="190"/>
      <c r="Z151" s="190"/>
      <c r="AA151" s="190"/>
      <c r="AB151" s="190"/>
      <c r="AC151" s="190"/>
      <c r="AD151" s="190"/>
      <c r="AE151" s="190"/>
      <c r="AF151" s="190"/>
      <c r="AG151" s="190"/>
      <c r="AH151" s="190"/>
      <c r="AI151" s="190"/>
      <c r="AJ151" s="190"/>
      <c r="AK151" s="190"/>
      <c r="AL151" s="190"/>
      <c r="AM151" s="190"/>
      <c r="AN151" s="190"/>
      <c r="AO151" s="145"/>
      <c r="AP151" s="145"/>
      <c r="AQ151" s="146"/>
      <c r="AR151" s="146"/>
      <c r="AS151" s="145"/>
      <c r="AT151" s="145"/>
      <c r="AU151" s="153"/>
      <c r="AV151" s="153"/>
      <c r="AW151" s="153"/>
      <c r="AX151" s="38"/>
      <c r="BJ151" s="212"/>
      <c r="BK151" s="212"/>
    </row>
    <row r="152" spans="2:63" ht="4.95" customHeight="1" x14ac:dyDescent="0.3">
      <c r="B152" s="50"/>
      <c r="E152" s="47"/>
      <c r="F152" s="47"/>
      <c r="G152" s="47"/>
      <c r="H152" s="47"/>
      <c r="I152" s="47"/>
      <c r="J152" s="4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37"/>
      <c r="AP152" s="37"/>
      <c r="AQ152" s="37"/>
      <c r="AR152" s="37"/>
      <c r="AS152" s="37"/>
      <c r="AT152" s="37"/>
      <c r="AU152" s="37"/>
      <c r="AV152" s="37"/>
      <c r="AW152" s="37"/>
      <c r="AX152" s="51"/>
    </row>
    <row r="153" spans="2:63" ht="7.05" customHeight="1" x14ac:dyDescent="0.3">
      <c r="B153" s="50"/>
      <c r="E153" s="47"/>
      <c r="F153" s="47"/>
      <c r="G153" s="47"/>
      <c r="H153" s="47"/>
      <c r="I153" s="191" t="s">
        <v>110</v>
      </c>
      <c r="J153" s="191"/>
      <c r="K153" s="127" t="str">
        <f>HLOOKUP(Language!$B$2,Language!$C$12:$H$551,68)</f>
        <v>mit der geforderten technischen Sauberkeit, durchgeführt in einem akkreditierten Prüflabor oder in einem freigegebenen Sauberkeitslabor</v>
      </c>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27"/>
      <c r="AN153" s="127"/>
      <c r="AO153" s="145"/>
      <c r="AP153" s="145"/>
      <c r="AQ153" s="146"/>
      <c r="AR153" s="146"/>
      <c r="AS153" s="145"/>
      <c r="AT153" s="145"/>
      <c r="AU153" s="153" t="str">
        <f>HLOOKUP(Language!$B$2,Language!$C$12:$H$551,6)</f>
        <v>Nein</v>
      </c>
      <c r="AV153" s="153"/>
      <c r="AW153" s="153"/>
      <c r="AX153" s="38"/>
      <c r="BJ153" s="212"/>
      <c r="BK153" s="212" t="b">
        <v>0</v>
      </c>
    </row>
    <row r="154" spans="2:63" ht="7.05" customHeight="1" x14ac:dyDescent="0.3">
      <c r="B154" s="50"/>
      <c r="E154" s="47"/>
      <c r="F154" s="47"/>
      <c r="G154" s="47"/>
      <c r="H154" s="47"/>
      <c r="I154" s="191"/>
      <c r="J154" s="191"/>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27"/>
      <c r="AN154" s="127"/>
      <c r="AO154" s="145"/>
      <c r="AP154" s="145"/>
      <c r="AQ154" s="146"/>
      <c r="AR154" s="146"/>
      <c r="AS154" s="145"/>
      <c r="AT154" s="145"/>
      <c r="AU154" s="153"/>
      <c r="AV154" s="153"/>
      <c r="AW154" s="153"/>
      <c r="AX154" s="38"/>
      <c r="BJ154" s="212"/>
      <c r="BK154" s="212"/>
    </row>
    <row r="155" spans="2:63" ht="4.95" customHeight="1" x14ac:dyDescent="0.3">
      <c r="B155" s="50"/>
      <c r="E155" s="47"/>
      <c r="F155" s="47"/>
      <c r="G155" s="47"/>
      <c r="H155" s="47"/>
      <c r="I155" s="47"/>
      <c r="J155" s="4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37"/>
      <c r="AP155" s="37"/>
      <c r="AQ155" s="37"/>
      <c r="AR155" s="37"/>
      <c r="AS155" s="37"/>
      <c r="AT155" s="37"/>
      <c r="AU155" s="37"/>
      <c r="AV155" s="37"/>
      <c r="AW155" s="37"/>
      <c r="AX155" s="51"/>
    </row>
    <row r="156" spans="2:63" ht="7.05" customHeight="1" x14ac:dyDescent="0.3">
      <c r="B156" s="50"/>
      <c r="E156" s="47"/>
      <c r="F156" s="47"/>
      <c r="G156" s="47"/>
      <c r="H156" s="47"/>
      <c r="I156" s="191" t="s">
        <v>111</v>
      </c>
      <c r="J156" s="191"/>
      <c r="K156" s="127" t="str">
        <f>HLOOKUP(Language!$B$2,Language!$C$12:$H$551,69)</f>
        <v>mit den geforderten Fähigkeiten für besondere Merkmale, D-Merkmale Cmk ≥1,67 und  Cpk≥1,33 (siehe Qualitätssicherungsvereinbarung). Kundenspezifische Forderungen sind zu berücksichtigen.</v>
      </c>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27"/>
      <c r="AN156" s="127"/>
      <c r="AO156" s="145"/>
      <c r="AP156" s="145"/>
      <c r="AQ156" s="146"/>
      <c r="AR156" s="146"/>
      <c r="AS156" s="145"/>
      <c r="AT156" s="145"/>
      <c r="AU156" s="153" t="str">
        <f>HLOOKUP(Language!$B$2,Language!$C$12:$H$551,6)</f>
        <v>Nein</v>
      </c>
      <c r="AV156" s="153"/>
      <c r="AW156" s="153"/>
      <c r="AX156" s="38"/>
      <c r="BJ156" s="212"/>
      <c r="BK156" s="212" t="b">
        <v>0</v>
      </c>
    </row>
    <row r="157" spans="2:63" ht="9.6" customHeight="1" x14ac:dyDescent="0.3">
      <c r="B157" s="50"/>
      <c r="E157" s="47"/>
      <c r="F157" s="47"/>
      <c r="G157" s="47"/>
      <c r="H157" s="47"/>
      <c r="I157" s="191"/>
      <c r="J157" s="191"/>
      <c r="K157" s="127"/>
      <c r="L157" s="127"/>
      <c r="M157" s="127"/>
      <c r="N157" s="127"/>
      <c r="O157" s="127"/>
      <c r="P157" s="127"/>
      <c r="Q157" s="127"/>
      <c r="R157" s="127"/>
      <c r="S157" s="127"/>
      <c r="T157" s="127"/>
      <c r="U157" s="127"/>
      <c r="V157" s="127"/>
      <c r="W157" s="127"/>
      <c r="X157" s="127"/>
      <c r="Y157" s="127"/>
      <c r="Z157" s="127"/>
      <c r="AA157" s="127"/>
      <c r="AB157" s="127"/>
      <c r="AC157" s="127"/>
      <c r="AD157" s="127"/>
      <c r="AE157" s="127"/>
      <c r="AF157" s="127"/>
      <c r="AG157" s="127"/>
      <c r="AH157" s="127"/>
      <c r="AI157" s="127"/>
      <c r="AJ157" s="127"/>
      <c r="AK157" s="127"/>
      <c r="AL157" s="127"/>
      <c r="AM157" s="127"/>
      <c r="AN157" s="127"/>
      <c r="AO157" s="145"/>
      <c r="AP157" s="145"/>
      <c r="AQ157" s="146"/>
      <c r="AR157" s="146"/>
      <c r="AS157" s="145"/>
      <c r="AT157" s="145"/>
      <c r="AU157" s="153"/>
      <c r="AV157" s="153"/>
      <c r="AW157" s="153"/>
      <c r="AX157" s="38"/>
      <c r="BJ157" s="212"/>
      <c r="BK157" s="212"/>
    </row>
    <row r="158" spans="2:63" ht="4.95" customHeight="1" x14ac:dyDescent="0.3">
      <c r="B158" s="50"/>
      <c r="E158" s="47"/>
      <c r="F158" s="47"/>
      <c r="G158" s="47"/>
      <c r="H158" s="47"/>
      <c r="I158" s="47"/>
      <c r="J158" s="4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37"/>
      <c r="AP158" s="37"/>
      <c r="AQ158" s="37"/>
      <c r="AR158" s="37"/>
      <c r="AS158" s="37"/>
      <c r="AT158" s="37"/>
      <c r="AU158" s="37"/>
      <c r="AV158" s="37"/>
      <c r="AW158" s="37"/>
      <c r="AX158" s="51"/>
    </row>
    <row r="159" spans="2:63" ht="7.05" customHeight="1" x14ac:dyDescent="0.3">
      <c r="B159" s="50"/>
      <c r="E159" s="47"/>
      <c r="F159" s="47"/>
      <c r="G159" s="47"/>
      <c r="H159" s="47"/>
      <c r="I159" s="191" t="s">
        <v>112</v>
      </c>
      <c r="J159" s="191"/>
      <c r="K159" s="127" t="str">
        <f>HLOOKUP(Language!$B$2,Language!$C$12:$H$551,70)</f>
        <v>Wenn die Prozessfähigkeit für besondere Merkmale nicht erreicht werden kann, wird dann eine 100% Inspektion durchgeführt?</v>
      </c>
      <c r="L159" s="127"/>
      <c r="M159" s="127"/>
      <c r="N159" s="127"/>
      <c r="O159" s="127"/>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7"/>
      <c r="AO159" s="145"/>
      <c r="AP159" s="145"/>
      <c r="AQ159" s="146"/>
      <c r="AR159" s="146"/>
      <c r="AS159" s="145"/>
      <c r="AT159" s="145"/>
      <c r="AU159" s="153" t="str">
        <f>HLOOKUP(Language!$B$2,Language!$C$12:$H$551,6)</f>
        <v>Nein</v>
      </c>
      <c r="AV159" s="153"/>
      <c r="AW159" s="153"/>
      <c r="AX159" s="38"/>
      <c r="BJ159" s="212"/>
      <c r="BK159" s="212" t="b">
        <v>0</v>
      </c>
    </row>
    <row r="160" spans="2:63" ht="9.6" customHeight="1" x14ac:dyDescent="0.3">
      <c r="B160" s="50"/>
      <c r="E160" s="47"/>
      <c r="F160" s="47"/>
      <c r="G160" s="47"/>
      <c r="H160" s="47"/>
      <c r="I160" s="191"/>
      <c r="J160" s="191"/>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7"/>
      <c r="AO160" s="145"/>
      <c r="AP160" s="145"/>
      <c r="AQ160" s="146"/>
      <c r="AR160" s="146"/>
      <c r="AS160" s="145"/>
      <c r="AT160" s="145"/>
      <c r="AU160" s="153"/>
      <c r="AV160" s="153"/>
      <c r="AW160" s="153"/>
      <c r="AX160" s="38"/>
      <c r="BJ160" s="212"/>
      <c r="BK160" s="212"/>
    </row>
    <row r="161" spans="2:63" ht="4.95" customHeight="1" x14ac:dyDescent="0.3">
      <c r="B161" s="50"/>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37"/>
      <c r="AP161" s="37"/>
      <c r="AQ161" s="37"/>
      <c r="AR161" s="37"/>
      <c r="AS161" s="37"/>
      <c r="AT161" s="37"/>
      <c r="AU161" s="37"/>
      <c r="AV161" s="37"/>
      <c r="AW161" s="37"/>
      <c r="AX161" s="51"/>
    </row>
    <row r="162" spans="2:63" ht="7.05" customHeight="1" x14ac:dyDescent="0.3">
      <c r="B162" s="50"/>
      <c r="C162" s="126" t="s">
        <v>50</v>
      </c>
      <c r="D162" s="126"/>
      <c r="E162" s="127" t="str">
        <f>HLOOKUP(Language!$B$2,Language!$C$12:$H$551,72)</f>
        <v>Können Sie SPC für besondere Merkmale permanent durchführen?</v>
      </c>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c r="AE162" s="127"/>
      <c r="AF162" s="127"/>
      <c r="AG162" s="127"/>
      <c r="AH162" s="127"/>
      <c r="AI162" s="127"/>
      <c r="AJ162" s="127"/>
      <c r="AK162" s="127"/>
      <c r="AL162" s="127"/>
      <c r="AM162" s="127"/>
      <c r="AN162" s="127"/>
      <c r="AO162" s="37"/>
      <c r="AP162" s="44"/>
      <c r="AQ162" s="44"/>
      <c r="AR162" s="44"/>
      <c r="AS162" s="44"/>
      <c r="AT162" s="44"/>
      <c r="AU162" s="44"/>
      <c r="AV162" s="44"/>
      <c r="AW162" s="44"/>
      <c r="AX162" s="51"/>
    </row>
    <row r="163" spans="2:63" ht="7.05" customHeight="1" x14ac:dyDescent="0.3">
      <c r="B163" s="50"/>
      <c r="C163" s="126"/>
      <c r="D163" s="126"/>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37"/>
      <c r="AP163" s="44"/>
      <c r="AQ163" s="44"/>
      <c r="AR163" s="44"/>
      <c r="AS163" s="44"/>
      <c r="AT163" s="44"/>
      <c r="AU163" s="44"/>
      <c r="AV163" s="44"/>
      <c r="AW163" s="44"/>
      <c r="AX163" s="51"/>
    </row>
    <row r="164" spans="2:63" ht="7.05" customHeight="1" x14ac:dyDescent="0.3">
      <c r="B164" s="50"/>
      <c r="C164" s="126"/>
      <c r="D164" s="126"/>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127"/>
      <c r="AH164" s="127"/>
      <c r="AI164" s="127"/>
      <c r="AJ164" s="127"/>
      <c r="AK164" s="127"/>
      <c r="AL164" s="127"/>
      <c r="AM164" s="127"/>
      <c r="AN164" s="127"/>
      <c r="AO164" s="145"/>
      <c r="AP164" s="145"/>
      <c r="AQ164" s="146" t="str">
        <f>HLOOKUP(Language!$B$2,Language!$C$12:$H$551,5)</f>
        <v>Ja</v>
      </c>
      <c r="AR164" s="146"/>
      <c r="AS164" s="145"/>
      <c r="AT164" s="145"/>
      <c r="AU164" s="153" t="str">
        <f>HLOOKUP(Language!$B$2,Language!$C$12:$H$551,6)</f>
        <v>Nein</v>
      </c>
      <c r="AV164" s="153"/>
      <c r="AW164" s="153"/>
      <c r="AX164" s="38"/>
      <c r="BJ164" s="212" t="b">
        <v>0</v>
      </c>
      <c r="BK164" s="212" t="b">
        <v>0</v>
      </c>
    </row>
    <row r="165" spans="2:63" ht="7.05" customHeight="1" x14ac:dyDescent="0.3">
      <c r="B165" s="50"/>
      <c r="C165" s="37"/>
      <c r="D165" s="37"/>
      <c r="E165" s="116" t="str">
        <f>HLOOKUP(Language!$B$2,Language!$C$12:$H$551,84)</f>
        <v>Ausführliche Erläuterung wenn "Nein"</v>
      </c>
      <c r="F165" s="116"/>
      <c r="G165" s="116"/>
      <c r="H165" s="116"/>
      <c r="I165" s="116"/>
      <c r="J165" s="116"/>
      <c r="K165" s="117"/>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9"/>
      <c r="AO165" s="145"/>
      <c r="AP165" s="145"/>
      <c r="AQ165" s="146"/>
      <c r="AR165" s="146"/>
      <c r="AS165" s="145"/>
      <c r="AT165" s="145"/>
      <c r="AU165" s="153"/>
      <c r="AV165" s="153"/>
      <c r="AW165" s="153"/>
      <c r="AX165" s="38"/>
      <c r="BJ165" s="212"/>
      <c r="BK165" s="212"/>
    </row>
    <row r="166" spans="2:63" ht="7.05" customHeight="1" x14ac:dyDescent="0.3">
      <c r="B166" s="50"/>
      <c r="C166" s="37"/>
      <c r="D166" s="37"/>
      <c r="E166" s="116"/>
      <c r="F166" s="116"/>
      <c r="G166" s="116"/>
      <c r="H166" s="116"/>
      <c r="I166" s="116"/>
      <c r="J166" s="116"/>
      <c r="K166" s="120"/>
      <c r="L166" s="121"/>
      <c r="M166" s="121"/>
      <c r="N166" s="121"/>
      <c r="O166" s="121"/>
      <c r="P166" s="121"/>
      <c r="Q166" s="121"/>
      <c r="R166" s="121"/>
      <c r="S166" s="121"/>
      <c r="T166" s="121"/>
      <c r="U166" s="121"/>
      <c r="V166" s="121"/>
      <c r="W166" s="121"/>
      <c r="X166" s="121"/>
      <c r="Y166" s="121"/>
      <c r="Z166" s="121"/>
      <c r="AA166" s="121"/>
      <c r="AB166" s="121"/>
      <c r="AC166" s="121"/>
      <c r="AD166" s="121"/>
      <c r="AE166" s="121"/>
      <c r="AF166" s="121"/>
      <c r="AG166" s="121"/>
      <c r="AH166" s="121"/>
      <c r="AI166" s="121"/>
      <c r="AJ166" s="121"/>
      <c r="AK166" s="121"/>
      <c r="AL166" s="121"/>
      <c r="AM166" s="121"/>
      <c r="AN166" s="122"/>
      <c r="AO166" s="37"/>
      <c r="AP166" s="37"/>
      <c r="AQ166" s="37"/>
      <c r="AR166" s="37"/>
      <c r="AS166" s="37"/>
      <c r="AT166" s="37"/>
      <c r="AU166" s="37"/>
      <c r="AV166" s="37"/>
      <c r="AW166" s="37"/>
      <c r="AX166" s="51"/>
      <c r="BJ166" s="78" t="b">
        <f>IF(AND(BK166=TRUE,BK164=TRUE),TRUE,FALSE)</f>
        <v>0</v>
      </c>
      <c r="BK166" s="78" t="b">
        <f>IF(K165="",TRUE,FALSE)</f>
        <v>1</v>
      </c>
    </row>
    <row r="167" spans="2:63" ht="7.05" customHeight="1" x14ac:dyDescent="0.3">
      <c r="B167" s="50"/>
      <c r="C167" s="37"/>
      <c r="D167" s="37"/>
      <c r="E167" s="116"/>
      <c r="F167" s="116"/>
      <c r="G167" s="116"/>
      <c r="H167" s="116"/>
      <c r="I167" s="116"/>
      <c r="J167" s="116"/>
      <c r="K167" s="123"/>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124"/>
      <c r="AJ167" s="124"/>
      <c r="AK167" s="124"/>
      <c r="AL167" s="124"/>
      <c r="AM167" s="124"/>
      <c r="AN167" s="125"/>
      <c r="AO167" s="37"/>
      <c r="AP167" s="37"/>
      <c r="AQ167" s="37"/>
      <c r="AR167" s="37"/>
      <c r="AS167" s="37"/>
      <c r="AT167" s="37"/>
      <c r="AU167" s="37"/>
      <c r="AV167" s="37"/>
      <c r="AW167" s="37"/>
      <c r="AX167" s="51"/>
    </row>
    <row r="168" spans="2:63" ht="4.95" customHeight="1" x14ac:dyDescent="0.3">
      <c r="B168" s="50"/>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X168" s="51"/>
    </row>
    <row r="169" spans="2:63" ht="7.05" customHeight="1" x14ac:dyDescent="0.3">
      <c r="B169" s="50"/>
      <c r="C169" s="126" t="s">
        <v>51</v>
      </c>
      <c r="D169" s="126"/>
      <c r="E169" s="127" t="str">
        <f>HLOOKUP(Language!$B$2,Language!$C$12:$H$551,73)</f>
        <v>Kann Ihr Verpackungskonzept sicherstellen, dass die Sauberkeitsanforderungen des Bauteils bei der Wareneingangsprüfung beim Kunden erfüllt werden?</v>
      </c>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c r="AE169" s="127"/>
      <c r="AF169" s="127"/>
      <c r="AG169" s="127"/>
      <c r="AH169" s="127"/>
      <c r="AI169" s="127"/>
      <c r="AJ169" s="127"/>
      <c r="AK169" s="127"/>
      <c r="AL169" s="127"/>
      <c r="AM169" s="127"/>
      <c r="AN169" s="127"/>
      <c r="AO169" s="37"/>
      <c r="AP169" s="44"/>
      <c r="AQ169" s="44"/>
      <c r="AR169" s="44"/>
      <c r="AS169" s="44"/>
      <c r="AT169" s="44"/>
      <c r="AU169" s="44"/>
      <c r="AV169" s="44"/>
      <c r="AW169" s="44"/>
      <c r="AX169" s="51"/>
    </row>
    <row r="170" spans="2:63" ht="7.05" customHeight="1" x14ac:dyDescent="0.3">
      <c r="B170" s="50"/>
      <c r="C170" s="126"/>
      <c r="D170" s="126"/>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27"/>
      <c r="AN170" s="127"/>
      <c r="AO170" s="37"/>
      <c r="AP170" s="44"/>
      <c r="AQ170" s="44"/>
      <c r="AR170" s="44"/>
      <c r="AS170" s="44"/>
      <c r="AT170" s="44"/>
      <c r="AU170" s="44"/>
      <c r="AV170" s="44"/>
      <c r="AW170" s="44"/>
      <c r="AX170" s="51"/>
    </row>
    <row r="171" spans="2:63" ht="7.05" customHeight="1" x14ac:dyDescent="0.3">
      <c r="B171" s="50"/>
      <c r="C171" s="126"/>
      <c r="D171" s="126"/>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45"/>
      <c r="AP171" s="145"/>
      <c r="AQ171" s="146" t="str">
        <f>HLOOKUP(Language!$B$2,Language!$C$12:$H$551,5)</f>
        <v>Ja</v>
      </c>
      <c r="AR171" s="146"/>
      <c r="AS171" s="145"/>
      <c r="AT171" s="145"/>
      <c r="AU171" s="153" t="str">
        <f>HLOOKUP(Language!$B$2,Language!$C$12:$H$551,6)</f>
        <v>Nein</v>
      </c>
      <c r="AV171" s="153"/>
      <c r="AW171" s="153"/>
      <c r="AX171" s="38"/>
      <c r="BJ171" s="212" t="b">
        <v>0</v>
      </c>
      <c r="BK171" s="212" t="b">
        <v>0</v>
      </c>
    </row>
    <row r="172" spans="2:63" ht="7.05" customHeight="1" x14ac:dyDescent="0.3">
      <c r="B172" s="50"/>
      <c r="C172" s="37"/>
      <c r="D172" s="37"/>
      <c r="E172" s="116" t="str">
        <f>HLOOKUP(Language!$B$2,Language!$C$12:$H$551,84)</f>
        <v>Ausführliche Erläuterung wenn "Nein"</v>
      </c>
      <c r="F172" s="116"/>
      <c r="G172" s="116"/>
      <c r="H172" s="116"/>
      <c r="I172" s="116"/>
      <c r="J172" s="116"/>
      <c r="K172" s="117"/>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c r="AH172" s="118"/>
      <c r="AI172" s="118"/>
      <c r="AJ172" s="118"/>
      <c r="AK172" s="118"/>
      <c r="AL172" s="118"/>
      <c r="AM172" s="118"/>
      <c r="AN172" s="119"/>
      <c r="AO172" s="145"/>
      <c r="AP172" s="145"/>
      <c r="AQ172" s="146"/>
      <c r="AR172" s="146"/>
      <c r="AS172" s="145"/>
      <c r="AT172" s="145"/>
      <c r="AU172" s="153"/>
      <c r="AV172" s="153"/>
      <c r="AW172" s="153"/>
      <c r="AX172" s="38"/>
      <c r="BJ172" s="212"/>
      <c r="BK172" s="212"/>
    </row>
    <row r="173" spans="2:63" ht="7.05" customHeight="1" x14ac:dyDescent="0.3">
      <c r="B173" s="50"/>
      <c r="C173" s="37"/>
      <c r="D173" s="37"/>
      <c r="E173" s="116"/>
      <c r="F173" s="116"/>
      <c r="G173" s="116"/>
      <c r="H173" s="116"/>
      <c r="I173" s="116"/>
      <c r="J173" s="116"/>
      <c r="K173" s="120"/>
      <c r="L173" s="121"/>
      <c r="M173" s="121"/>
      <c r="N173" s="121"/>
      <c r="O173" s="121"/>
      <c r="P173" s="121"/>
      <c r="Q173" s="121"/>
      <c r="R173" s="121"/>
      <c r="S173" s="121"/>
      <c r="T173" s="121"/>
      <c r="U173" s="121"/>
      <c r="V173" s="121"/>
      <c r="W173" s="121"/>
      <c r="X173" s="121"/>
      <c r="Y173" s="121"/>
      <c r="Z173" s="121"/>
      <c r="AA173" s="121"/>
      <c r="AB173" s="121"/>
      <c r="AC173" s="121"/>
      <c r="AD173" s="121"/>
      <c r="AE173" s="121"/>
      <c r="AF173" s="121"/>
      <c r="AG173" s="121"/>
      <c r="AH173" s="121"/>
      <c r="AI173" s="121"/>
      <c r="AJ173" s="121"/>
      <c r="AK173" s="121"/>
      <c r="AL173" s="121"/>
      <c r="AM173" s="121"/>
      <c r="AN173" s="122"/>
      <c r="AO173" s="37"/>
      <c r="AP173" s="37"/>
      <c r="AQ173" s="37"/>
      <c r="AR173" s="37"/>
      <c r="AS173" s="37"/>
      <c r="AT173" s="37"/>
      <c r="AU173" s="37"/>
      <c r="AV173" s="37"/>
      <c r="AW173" s="37"/>
      <c r="AX173" s="51"/>
      <c r="BJ173" s="78" t="b">
        <f>IF(AND(BK173=TRUE,BK171=TRUE),TRUE,FALSE)</f>
        <v>0</v>
      </c>
      <c r="BK173" s="78" t="b">
        <f>IF(K172="",TRUE,FALSE)</f>
        <v>1</v>
      </c>
    </row>
    <row r="174" spans="2:63" ht="7.05" customHeight="1" x14ac:dyDescent="0.3">
      <c r="B174" s="50"/>
      <c r="C174" s="37"/>
      <c r="D174" s="37"/>
      <c r="E174" s="116"/>
      <c r="F174" s="116"/>
      <c r="G174" s="116"/>
      <c r="H174" s="116"/>
      <c r="I174" s="116"/>
      <c r="J174" s="116"/>
      <c r="K174" s="123"/>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24"/>
      <c r="AJ174" s="124"/>
      <c r="AK174" s="124"/>
      <c r="AL174" s="124"/>
      <c r="AM174" s="124"/>
      <c r="AN174" s="125"/>
      <c r="AO174" s="37"/>
      <c r="AP174" s="37"/>
      <c r="AQ174" s="37"/>
      <c r="AR174" s="37"/>
      <c r="AS174" s="37"/>
      <c r="AT174" s="37"/>
      <c r="AU174" s="37"/>
      <c r="AV174" s="37"/>
      <c r="AW174" s="37"/>
      <c r="AX174" s="51"/>
    </row>
    <row r="175" spans="2:63" ht="4.95" customHeight="1" x14ac:dyDescent="0.3">
      <c r="B175" s="50"/>
      <c r="E175" s="47"/>
      <c r="F175" s="47"/>
      <c r="G175" s="47"/>
      <c r="H175" s="47"/>
      <c r="I175" s="47"/>
      <c r="J175" s="47"/>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R175" s="44"/>
      <c r="AS175" s="44"/>
      <c r="AT175" s="44"/>
      <c r="AU175" s="44"/>
      <c r="AX175" s="51"/>
    </row>
    <row r="176" spans="2:63" ht="7.05" customHeight="1" x14ac:dyDescent="0.3">
      <c r="B176" s="50"/>
      <c r="C176" s="126" t="s">
        <v>54</v>
      </c>
      <c r="D176" s="126"/>
      <c r="E176" s="127" t="str">
        <f>HLOOKUP(Language!$B$2,Language!$C$12:$H$551,74)</f>
        <v>Wird in der Anlaufphase einem abgestimmten Messbericht (nach PPAP/PPF), einem R@R und einer Prozessabnahme zugestimmt?</v>
      </c>
      <c r="F176" s="127"/>
      <c r="G176" s="127"/>
      <c r="H176" s="127"/>
      <c r="I176" s="127"/>
      <c r="J176" s="127"/>
      <c r="K176" s="127"/>
      <c r="L176" s="127"/>
      <c r="M176" s="127"/>
      <c r="N176" s="127"/>
      <c r="O176" s="127"/>
      <c r="P176" s="127"/>
      <c r="Q176" s="127"/>
      <c r="R176" s="127"/>
      <c r="S176" s="127"/>
      <c r="T176" s="127"/>
      <c r="U176" s="127"/>
      <c r="V176" s="127"/>
      <c r="W176" s="127"/>
      <c r="X176" s="127"/>
      <c r="Y176" s="127"/>
      <c r="Z176" s="127"/>
      <c r="AA176" s="127"/>
      <c r="AB176" s="127"/>
      <c r="AC176" s="127"/>
      <c r="AD176" s="127"/>
      <c r="AE176" s="127"/>
      <c r="AF176" s="127"/>
      <c r="AG176" s="127"/>
      <c r="AH176" s="127"/>
      <c r="AI176" s="127"/>
      <c r="AJ176" s="127"/>
      <c r="AK176" s="127"/>
      <c r="AL176" s="127"/>
      <c r="AM176" s="127"/>
      <c r="AN176" s="127"/>
      <c r="AO176" s="37"/>
      <c r="AP176" s="44"/>
      <c r="AQ176" s="44"/>
      <c r="AR176" s="44"/>
      <c r="AS176" s="44"/>
      <c r="AT176" s="44"/>
      <c r="AU176" s="44"/>
      <c r="AV176" s="44"/>
      <c r="AW176" s="44"/>
      <c r="AX176" s="51"/>
    </row>
    <row r="177" spans="2:63" ht="7.05" customHeight="1" x14ac:dyDescent="0.3">
      <c r="B177" s="50"/>
      <c r="C177" s="126"/>
      <c r="D177" s="126"/>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c r="AN177" s="127"/>
      <c r="AO177" s="37"/>
      <c r="AP177" s="44"/>
      <c r="AQ177" s="44"/>
      <c r="AR177" s="44"/>
      <c r="AS177" s="44"/>
      <c r="AT177" s="44"/>
      <c r="AU177" s="44"/>
      <c r="AV177" s="44"/>
      <c r="AW177" s="44"/>
      <c r="AX177" s="51"/>
    </row>
    <row r="178" spans="2:63" ht="7.05" customHeight="1" x14ac:dyDescent="0.3">
      <c r="B178" s="50"/>
      <c r="C178" s="126"/>
      <c r="D178" s="126"/>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127"/>
      <c r="AK178" s="127"/>
      <c r="AL178" s="127"/>
      <c r="AM178" s="127"/>
      <c r="AN178" s="127"/>
      <c r="AO178" s="145"/>
      <c r="AP178" s="145"/>
      <c r="AQ178" s="146" t="str">
        <f>HLOOKUP(Language!$B$2,Language!$C$12:$H$551,5)</f>
        <v>Ja</v>
      </c>
      <c r="AR178" s="146"/>
      <c r="AS178" s="145"/>
      <c r="AT178" s="145"/>
      <c r="AU178" s="153" t="str">
        <f>HLOOKUP(Language!$B$2,Language!$C$12:$H$551,6)</f>
        <v>Nein</v>
      </c>
      <c r="AV178" s="153"/>
      <c r="AW178" s="153"/>
      <c r="AX178" s="38"/>
      <c r="BJ178" s="212" t="b">
        <v>0</v>
      </c>
      <c r="BK178" s="212" t="b">
        <v>0</v>
      </c>
    </row>
    <row r="179" spans="2:63" ht="7.05" customHeight="1" x14ac:dyDescent="0.3">
      <c r="B179" s="50"/>
      <c r="C179" s="37"/>
      <c r="D179" s="37"/>
      <c r="E179" s="116" t="str">
        <f>HLOOKUP(Language!$B$2,Language!$C$12:$H$551,84)</f>
        <v>Ausführliche Erläuterung wenn "Nein"</v>
      </c>
      <c r="F179" s="116"/>
      <c r="G179" s="116"/>
      <c r="H179" s="116"/>
      <c r="I179" s="116"/>
      <c r="J179" s="116"/>
      <c r="K179" s="117"/>
      <c r="L179" s="118"/>
      <c r="M179" s="118"/>
      <c r="N179" s="118"/>
      <c r="O179" s="118"/>
      <c r="P179" s="118"/>
      <c r="Q179" s="118"/>
      <c r="R179" s="118"/>
      <c r="S179" s="118"/>
      <c r="T179" s="118"/>
      <c r="U179" s="118"/>
      <c r="V179" s="118"/>
      <c r="W179" s="118"/>
      <c r="X179" s="118"/>
      <c r="Y179" s="118"/>
      <c r="Z179" s="118"/>
      <c r="AA179" s="118"/>
      <c r="AB179" s="118"/>
      <c r="AC179" s="118"/>
      <c r="AD179" s="118"/>
      <c r="AE179" s="118"/>
      <c r="AF179" s="118"/>
      <c r="AG179" s="118"/>
      <c r="AH179" s="118"/>
      <c r="AI179" s="118"/>
      <c r="AJ179" s="118"/>
      <c r="AK179" s="118"/>
      <c r="AL179" s="118"/>
      <c r="AM179" s="118"/>
      <c r="AN179" s="119"/>
      <c r="AO179" s="145"/>
      <c r="AP179" s="145"/>
      <c r="AQ179" s="146"/>
      <c r="AR179" s="146"/>
      <c r="AS179" s="145"/>
      <c r="AT179" s="145"/>
      <c r="AU179" s="153"/>
      <c r="AV179" s="153"/>
      <c r="AW179" s="153"/>
      <c r="AX179" s="38"/>
      <c r="BJ179" s="212"/>
      <c r="BK179" s="212"/>
    </row>
    <row r="180" spans="2:63" ht="7.05" customHeight="1" x14ac:dyDescent="0.3">
      <c r="B180" s="50"/>
      <c r="C180" s="37"/>
      <c r="D180" s="37"/>
      <c r="E180" s="116"/>
      <c r="F180" s="116"/>
      <c r="G180" s="116"/>
      <c r="H180" s="116"/>
      <c r="I180" s="116"/>
      <c r="J180" s="116"/>
      <c r="K180" s="120"/>
      <c r="L180" s="121"/>
      <c r="M180" s="121"/>
      <c r="N180" s="121"/>
      <c r="O180" s="121"/>
      <c r="P180" s="121"/>
      <c r="Q180" s="121"/>
      <c r="R180" s="121"/>
      <c r="S180" s="121"/>
      <c r="T180" s="121"/>
      <c r="U180" s="121"/>
      <c r="V180" s="121"/>
      <c r="W180" s="121"/>
      <c r="X180" s="121"/>
      <c r="Y180" s="121"/>
      <c r="Z180" s="121"/>
      <c r="AA180" s="121"/>
      <c r="AB180" s="121"/>
      <c r="AC180" s="121"/>
      <c r="AD180" s="121"/>
      <c r="AE180" s="121"/>
      <c r="AF180" s="121"/>
      <c r="AG180" s="121"/>
      <c r="AH180" s="121"/>
      <c r="AI180" s="121"/>
      <c r="AJ180" s="121"/>
      <c r="AK180" s="121"/>
      <c r="AL180" s="121"/>
      <c r="AM180" s="121"/>
      <c r="AN180" s="122"/>
      <c r="AO180" s="37"/>
      <c r="AP180" s="37"/>
      <c r="AQ180" s="37"/>
      <c r="AR180" s="37"/>
      <c r="AS180" s="37"/>
      <c r="AT180" s="37"/>
      <c r="AU180" s="37"/>
      <c r="AV180" s="37"/>
      <c r="AW180" s="37"/>
      <c r="AX180" s="51"/>
      <c r="BJ180" s="78" t="b">
        <f>IF(AND(BK180=TRUE,BK178=TRUE),TRUE,FALSE)</f>
        <v>0</v>
      </c>
      <c r="BK180" s="78" t="b">
        <f>IF(K179="",TRUE,FALSE)</f>
        <v>1</v>
      </c>
    </row>
    <row r="181" spans="2:63" ht="7.05" customHeight="1" x14ac:dyDescent="0.3">
      <c r="B181" s="50"/>
      <c r="C181" s="37"/>
      <c r="D181" s="37"/>
      <c r="E181" s="116"/>
      <c r="F181" s="116"/>
      <c r="G181" s="116"/>
      <c r="H181" s="116"/>
      <c r="I181" s="116"/>
      <c r="J181" s="116"/>
      <c r="K181" s="123"/>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124"/>
      <c r="AJ181" s="124"/>
      <c r="AK181" s="124"/>
      <c r="AL181" s="124"/>
      <c r="AM181" s="124"/>
      <c r="AN181" s="125"/>
      <c r="AO181" s="37"/>
      <c r="AP181" s="37"/>
      <c r="AQ181" s="37"/>
      <c r="AR181" s="37"/>
      <c r="AS181" s="37"/>
      <c r="AT181" s="37"/>
      <c r="AU181" s="37"/>
      <c r="AV181" s="37"/>
      <c r="AW181" s="37"/>
      <c r="AX181" s="51"/>
    </row>
    <row r="182" spans="2:63" ht="4.95" customHeight="1" x14ac:dyDescent="0.3">
      <c r="B182" s="50"/>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X182" s="51"/>
    </row>
    <row r="183" spans="2:63" ht="7.05" customHeight="1" x14ac:dyDescent="0.3">
      <c r="B183" s="50"/>
      <c r="C183" s="126" t="s">
        <v>59</v>
      </c>
      <c r="D183" s="126"/>
      <c r="E183" s="127" t="str">
        <f>HLOOKUP(Language!$B$2,Language!$C$12:$H$551,75)</f>
        <v>Kann eine Erstbemusterung gemäß der Kundenanforderung  durchgeführt werden?</v>
      </c>
      <c r="F183" s="127"/>
      <c r="G183" s="127"/>
      <c r="H183" s="127"/>
      <c r="I183" s="127"/>
      <c r="J183" s="127"/>
      <c r="K183" s="127"/>
      <c r="L183" s="127"/>
      <c r="M183" s="127"/>
      <c r="N183" s="127"/>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c r="AN183" s="127"/>
      <c r="AO183" s="37"/>
      <c r="AP183" s="44"/>
      <c r="AQ183" s="44"/>
      <c r="AR183" s="44"/>
      <c r="AS183" s="44"/>
      <c r="AT183" s="44"/>
      <c r="AU183" s="44"/>
      <c r="AV183" s="44"/>
      <c r="AW183" s="44"/>
      <c r="AX183" s="51"/>
    </row>
    <row r="184" spans="2:63" ht="7.05" customHeight="1" x14ac:dyDescent="0.3">
      <c r="B184" s="50"/>
      <c r="C184" s="126"/>
      <c r="D184" s="126"/>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37"/>
      <c r="AP184" s="44"/>
      <c r="AQ184" s="44"/>
      <c r="AR184" s="44"/>
      <c r="AS184" s="44"/>
      <c r="AT184" s="44"/>
      <c r="AU184" s="44"/>
      <c r="AV184" s="44"/>
      <c r="AW184" s="44"/>
      <c r="AX184" s="51"/>
    </row>
    <row r="185" spans="2:63" ht="7.05" customHeight="1" x14ac:dyDescent="0.3">
      <c r="B185" s="50"/>
      <c r="C185" s="126"/>
      <c r="D185" s="126"/>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45"/>
      <c r="AP185" s="145"/>
      <c r="AQ185" s="146" t="str">
        <f>HLOOKUP(Language!$B$2,Language!$C$12:$H$551,5)</f>
        <v>Ja</v>
      </c>
      <c r="AR185" s="146"/>
      <c r="AS185" s="145"/>
      <c r="AT185" s="145"/>
      <c r="AU185" s="153" t="str">
        <f>HLOOKUP(Language!$B$2,Language!$C$12:$H$551,6)</f>
        <v>Nein</v>
      </c>
      <c r="AV185" s="153"/>
      <c r="AW185" s="153"/>
      <c r="AX185" s="38"/>
      <c r="BJ185" s="212" t="b">
        <v>0</v>
      </c>
      <c r="BK185" s="212" t="b">
        <v>0</v>
      </c>
    </row>
    <row r="186" spans="2:63" ht="7.05" customHeight="1" x14ac:dyDescent="0.3">
      <c r="B186" s="50"/>
      <c r="C186" s="37"/>
      <c r="D186" s="37"/>
      <c r="E186" s="116" t="str">
        <f>HLOOKUP(Language!$B$2,Language!$C$12:$H$551,84)</f>
        <v>Ausführliche Erläuterung wenn "Nein"</v>
      </c>
      <c r="F186" s="116"/>
      <c r="G186" s="116"/>
      <c r="H186" s="116"/>
      <c r="I186" s="116"/>
      <c r="J186" s="116"/>
      <c r="K186" s="117"/>
      <c r="L186" s="118"/>
      <c r="M186" s="118"/>
      <c r="N186" s="118"/>
      <c r="O186" s="118"/>
      <c r="P186" s="118"/>
      <c r="Q186" s="118"/>
      <c r="R186" s="118"/>
      <c r="S186" s="118"/>
      <c r="T186" s="118"/>
      <c r="U186" s="118"/>
      <c r="V186" s="118"/>
      <c r="W186" s="118"/>
      <c r="X186" s="118"/>
      <c r="Y186" s="118"/>
      <c r="Z186" s="118"/>
      <c r="AA186" s="118"/>
      <c r="AB186" s="118"/>
      <c r="AC186" s="118"/>
      <c r="AD186" s="118"/>
      <c r="AE186" s="118"/>
      <c r="AF186" s="118"/>
      <c r="AG186" s="118"/>
      <c r="AH186" s="118"/>
      <c r="AI186" s="118"/>
      <c r="AJ186" s="118"/>
      <c r="AK186" s="118"/>
      <c r="AL186" s="118"/>
      <c r="AM186" s="118"/>
      <c r="AN186" s="119"/>
      <c r="AO186" s="145"/>
      <c r="AP186" s="145"/>
      <c r="AQ186" s="146"/>
      <c r="AR186" s="146"/>
      <c r="AS186" s="145"/>
      <c r="AT186" s="145"/>
      <c r="AU186" s="153"/>
      <c r="AV186" s="153"/>
      <c r="AW186" s="153"/>
      <c r="AX186" s="38"/>
      <c r="BJ186" s="212"/>
      <c r="BK186" s="212"/>
    </row>
    <row r="187" spans="2:63" ht="7.05" customHeight="1" x14ac:dyDescent="0.3">
      <c r="B187" s="50"/>
      <c r="C187" s="37"/>
      <c r="D187" s="37"/>
      <c r="E187" s="116"/>
      <c r="F187" s="116"/>
      <c r="G187" s="116"/>
      <c r="H187" s="116"/>
      <c r="I187" s="116"/>
      <c r="J187" s="116"/>
      <c r="K187" s="120"/>
      <c r="L187" s="121"/>
      <c r="M187" s="121"/>
      <c r="N187" s="121"/>
      <c r="O187" s="121"/>
      <c r="P187" s="121"/>
      <c r="Q187" s="121"/>
      <c r="R187" s="121"/>
      <c r="S187" s="121"/>
      <c r="T187" s="121"/>
      <c r="U187" s="121"/>
      <c r="V187" s="121"/>
      <c r="W187" s="121"/>
      <c r="X187" s="121"/>
      <c r="Y187" s="121"/>
      <c r="Z187" s="121"/>
      <c r="AA187" s="121"/>
      <c r="AB187" s="121"/>
      <c r="AC187" s="121"/>
      <c r="AD187" s="121"/>
      <c r="AE187" s="121"/>
      <c r="AF187" s="121"/>
      <c r="AG187" s="121"/>
      <c r="AH187" s="121"/>
      <c r="AI187" s="121"/>
      <c r="AJ187" s="121"/>
      <c r="AK187" s="121"/>
      <c r="AL187" s="121"/>
      <c r="AM187" s="121"/>
      <c r="AN187" s="122"/>
      <c r="AO187" s="37"/>
      <c r="AP187" s="37"/>
      <c r="AQ187" s="37"/>
      <c r="AR187" s="37"/>
      <c r="AS187" s="37"/>
      <c r="AT187" s="37"/>
      <c r="AU187" s="37"/>
      <c r="AV187" s="37"/>
      <c r="AW187" s="37"/>
      <c r="AX187" s="51"/>
      <c r="BJ187" s="78" t="b">
        <f>IF(AND(BK187=TRUE,BK185=TRUE),TRUE,FALSE)</f>
        <v>0</v>
      </c>
      <c r="BK187" s="78" t="b">
        <f>IF(K186="",TRUE,FALSE)</f>
        <v>1</v>
      </c>
    </row>
    <row r="188" spans="2:63" ht="7.05" customHeight="1" x14ac:dyDescent="0.3">
      <c r="B188" s="50"/>
      <c r="C188" s="37"/>
      <c r="D188" s="37"/>
      <c r="E188" s="116"/>
      <c r="F188" s="116"/>
      <c r="G188" s="116"/>
      <c r="H188" s="116"/>
      <c r="I188" s="116"/>
      <c r="J188" s="116"/>
      <c r="K188" s="123"/>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124"/>
      <c r="AI188" s="124"/>
      <c r="AJ188" s="124"/>
      <c r="AK188" s="124"/>
      <c r="AL188" s="124"/>
      <c r="AM188" s="124"/>
      <c r="AN188" s="125"/>
      <c r="AO188" s="37"/>
      <c r="AP188" s="37"/>
      <c r="AQ188" s="37"/>
      <c r="AR188" s="37"/>
      <c r="AS188" s="37"/>
      <c r="AT188" s="37"/>
      <c r="AU188" s="37"/>
      <c r="AV188" s="37"/>
      <c r="AW188" s="37"/>
      <c r="AX188" s="51"/>
    </row>
    <row r="189" spans="2:63" ht="4.95" customHeight="1" x14ac:dyDescent="0.3">
      <c r="B189" s="50"/>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X189" s="51"/>
    </row>
    <row r="190" spans="2:63" ht="7.05" customHeight="1" x14ac:dyDescent="0.3">
      <c r="B190" s="50"/>
      <c r="C190" s="126" t="s">
        <v>98</v>
      </c>
      <c r="D190" s="126"/>
      <c r="E190" s="127" t="str">
        <f>HLOOKUP(Language!$B$2,Language!$C$12:$H$551,76)</f>
        <v>Sehen Sie, z.B. bei Merkmalen, Werkstoffen, Prozessen, Materialhandling, Möglichkeiten zur 
Kostenreduzierung und / oder Qualitätsverbesserungen?</v>
      </c>
      <c r="F190" s="127"/>
      <c r="G190" s="127"/>
      <c r="H190" s="127"/>
      <c r="I190" s="127"/>
      <c r="J190" s="127"/>
      <c r="K190" s="127"/>
      <c r="L190" s="127"/>
      <c r="M190" s="127"/>
      <c r="N190" s="127"/>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27"/>
      <c r="AN190" s="127"/>
      <c r="AO190" s="37"/>
      <c r="AP190" s="44"/>
      <c r="AQ190" s="44"/>
      <c r="AR190" s="44"/>
      <c r="AS190" s="44"/>
      <c r="AT190" s="44"/>
      <c r="AU190" s="44"/>
      <c r="AV190" s="44"/>
      <c r="AW190" s="44"/>
      <c r="AX190" s="51"/>
    </row>
    <row r="191" spans="2:63" ht="7.05" customHeight="1" x14ac:dyDescent="0.3">
      <c r="B191" s="50"/>
      <c r="C191" s="126"/>
      <c r="D191" s="126"/>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c r="AA191" s="127"/>
      <c r="AB191" s="127"/>
      <c r="AC191" s="127"/>
      <c r="AD191" s="127"/>
      <c r="AE191" s="127"/>
      <c r="AF191" s="127"/>
      <c r="AG191" s="127"/>
      <c r="AH191" s="127"/>
      <c r="AI191" s="127"/>
      <c r="AJ191" s="127"/>
      <c r="AK191" s="127"/>
      <c r="AL191" s="127"/>
      <c r="AM191" s="127"/>
      <c r="AN191" s="127"/>
      <c r="AO191" s="37"/>
      <c r="AP191" s="44"/>
      <c r="AQ191" s="44"/>
      <c r="AR191" s="44"/>
      <c r="AS191" s="44"/>
      <c r="AT191" s="44"/>
      <c r="AU191" s="44"/>
      <c r="AV191" s="44"/>
      <c r="AW191" s="44"/>
      <c r="AX191" s="51"/>
    </row>
    <row r="192" spans="2:63" ht="7.05" customHeight="1" x14ac:dyDescent="0.3">
      <c r="B192" s="50"/>
      <c r="C192" s="126"/>
      <c r="D192" s="126"/>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45"/>
      <c r="AP192" s="145"/>
      <c r="AQ192" s="146" t="str">
        <f>HLOOKUP(Language!$B$2,Language!$C$12:$H$551,5)</f>
        <v>Ja</v>
      </c>
      <c r="AR192" s="146"/>
      <c r="AS192" s="145"/>
      <c r="AT192" s="145"/>
      <c r="AU192" s="153" t="str">
        <f>HLOOKUP(Language!$B$2,Language!$C$12:$H$551,6)</f>
        <v>Nein</v>
      </c>
      <c r="AV192" s="153"/>
      <c r="AW192" s="153"/>
      <c r="AX192" s="38"/>
      <c r="BJ192" s="212" t="b">
        <v>0</v>
      </c>
      <c r="BK192" s="212" t="b">
        <v>0</v>
      </c>
    </row>
    <row r="193" spans="2:63" ht="7.05" customHeight="1" x14ac:dyDescent="0.3">
      <c r="B193" s="50"/>
      <c r="C193" s="37"/>
      <c r="D193" s="37"/>
      <c r="E193" s="116" t="str">
        <f>HLOOKUP(Language!$B$2,Language!$C$12:$H$551,88)</f>
        <v>Wenn "Ja", bitte erläutern welche</v>
      </c>
      <c r="F193" s="116"/>
      <c r="G193" s="116"/>
      <c r="H193" s="116"/>
      <c r="I193" s="116"/>
      <c r="J193" s="116"/>
      <c r="K193" s="117"/>
      <c r="L193" s="118"/>
      <c r="M193" s="118"/>
      <c r="N193" s="118"/>
      <c r="O193" s="118"/>
      <c r="P193" s="118"/>
      <c r="Q193" s="118"/>
      <c r="R193" s="118"/>
      <c r="S193" s="118"/>
      <c r="T193" s="118"/>
      <c r="U193" s="118"/>
      <c r="V193" s="118"/>
      <c r="W193" s="118"/>
      <c r="X193" s="118"/>
      <c r="Y193" s="118"/>
      <c r="Z193" s="118"/>
      <c r="AA193" s="118"/>
      <c r="AB193" s="118"/>
      <c r="AC193" s="118"/>
      <c r="AD193" s="118"/>
      <c r="AE193" s="118"/>
      <c r="AF193" s="118"/>
      <c r="AG193" s="118"/>
      <c r="AH193" s="118"/>
      <c r="AI193" s="118"/>
      <c r="AJ193" s="118"/>
      <c r="AK193" s="118"/>
      <c r="AL193" s="118"/>
      <c r="AM193" s="118"/>
      <c r="AN193" s="119"/>
      <c r="AO193" s="145"/>
      <c r="AP193" s="145"/>
      <c r="AQ193" s="146"/>
      <c r="AR193" s="146"/>
      <c r="AS193" s="145"/>
      <c r="AT193" s="145"/>
      <c r="AU193" s="153"/>
      <c r="AV193" s="153"/>
      <c r="AW193" s="153"/>
      <c r="AX193" s="38"/>
      <c r="BJ193" s="212"/>
      <c r="BK193" s="212"/>
    </row>
    <row r="194" spans="2:63" ht="7.05" customHeight="1" x14ac:dyDescent="0.3">
      <c r="B194" s="50"/>
      <c r="C194" s="37"/>
      <c r="D194" s="37"/>
      <c r="E194" s="116"/>
      <c r="F194" s="116"/>
      <c r="G194" s="116"/>
      <c r="H194" s="116"/>
      <c r="I194" s="116"/>
      <c r="J194" s="116"/>
      <c r="K194" s="120"/>
      <c r="L194" s="121"/>
      <c r="M194" s="121"/>
      <c r="N194" s="121"/>
      <c r="O194" s="121"/>
      <c r="P194" s="121"/>
      <c r="Q194" s="121"/>
      <c r="R194" s="121"/>
      <c r="S194" s="121"/>
      <c r="T194" s="121"/>
      <c r="U194" s="121"/>
      <c r="V194" s="121"/>
      <c r="W194" s="121"/>
      <c r="X194" s="121"/>
      <c r="Y194" s="121"/>
      <c r="Z194" s="121"/>
      <c r="AA194" s="121"/>
      <c r="AB194" s="121"/>
      <c r="AC194" s="121"/>
      <c r="AD194" s="121"/>
      <c r="AE194" s="121"/>
      <c r="AF194" s="121"/>
      <c r="AG194" s="121"/>
      <c r="AH194" s="121"/>
      <c r="AI194" s="121"/>
      <c r="AJ194" s="121"/>
      <c r="AK194" s="121"/>
      <c r="AL194" s="121"/>
      <c r="AM194" s="121"/>
      <c r="AN194" s="122"/>
      <c r="AO194" s="37"/>
      <c r="AP194" s="37"/>
      <c r="AQ194" s="37"/>
      <c r="AR194" s="37"/>
      <c r="AS194" s="37"/>
      <c r="AT194" s="37"/>
      <c r="AU194" s="37"/>
      <c r="AV194" s="37"/>
      <c r="AW194" s="37"/>
      <c r="AX194" s="51"/>
      <c r="BJ194" s="78" t="b">
        <f>IF(AND(BK194=TRUE,BJ192=TRUE),TRUE,FALSE)</f>
        <v>0</v>
      </c>
      <c r="BK194" s="78" t="b">
        <f>IF(K193="",TRUE,FALSE)</f>
        <v>1</v>
      </c>
    </row>
    <row r="195" spans="2:63" ht="7.05" customHeight="1" x14ac:dyDescent="0.3">
      <c r="B195" s="50"/>
      <c r="C195" s="37"/>
      <c r="D195" s="37"/>
      <c r="E195" s="116"/>
      <c r="F195" s="116"/>
      <c r="G195" s="116"/>
      <c r="H195" s="116"/>
      <c r="I195" s="116"/>
      <c r="J195" s="116"/>
      <c r="K195" s="123"/>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c r="AL195" s="124"/>
      <c r="AM195" s="124"/>
      <c r="AN195" s="125"/>
      <c r="AO195" s="37"/>
      <c r="AP195" s="37"/>
      <c r="AQ195" s="37"/>
      <c r="AR195" s="37"/>
      <c r="AS195" s="37"/>
      <c r="AT195" s="37"/>
      <c r="AU195" s="37"/>
      <c r="AV195" s="37"/>
      <c r="AW195" s="37"/>
      <c r="AX195" s="51"/>
    </row>
    <row r="196" spans="2:63" ht="4.95" customHeight="1" x14ac:dyDescent="0.3">
      <c r="B196" s="50"/>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X196" s="51"/>
    </row>
    <row r="197" spans="2:63" ht="7.05" customHeight="1" x14ac:dyDescent="0.3">
      <c r="B197" s="50"/>
      <c r="C197" s="126" t="s">
        <v>99</v>
      </c>
      <c r="D197" s="126"/>
      <c r="H197" s="154" t="str">
        <f>HLOOKUP(Language!$B$2,Language!$C$12:$H$551,77)</f>
        <v>Wie hoch ist die geplante ppm Rate intern?</v>
      </c>
      <c r="I197" s="154"/>
      <c r="J197" s="154"/>
      <c r="K197" s="154"/>
      <c r="L197" s="154"/>
      <c r="M197" s="154"/>
      <c r="N197" s="154"/>
      <c r="O197" s="154"/>
      <c r="P197" s="154"/>
      <c r="Q197" s="154"/>
      <c r="R197" s="154"/>
      <c r="S197" s="154"/>
      <c r="T197" s="154"/>
      <c r="U197" s="154"/>
      <c r="V197" s="154"/>
      <c r="W197" s="154"/>
      <c r="Y197" s="154" t="str">
        <f>HLOOKUP(Language!$B$2,Language!$C$12:$H$551,78)</f>
        <v>Wie hoch ist die geplante ppm Rate extern?</v>
      </c>
      <c r="Z197" s="154"/>
      <c r="AA197" s="154"/>
      <c r="AB197" s="154"/>
      <c r="AC197" s="154"/>
      <c r="AD197" s="154"/>
      <c r="AE197" s="154"/>
      <c r="AF197" s="154"/>
      <c r="AG197" s="154"/>
      <c r="AH197" s="154"/>
      <c r="AI197" s="154"/>
      <c r="AJ197" s="154"/>
      <c r="AK197" s="154"/>
      <c r="AL197" s="154"/>
      <c r="AM197" s="154"/>
      <c r="AN197" s="154"/>
      <c r="AO197" s="37"/>
      <c r="AP197" s="44"/>
      <c r="AQ197" s="44"/>
      <c r="AR197" s="44"/>
      <c r="AS197" s="44"/>
      <c r="AT197" s="44"/>
      <c r="AU197" s="44"/>
      <c r="AV197" s="44"/>
      <c r="AW197" s="44"/>
      <c r="AX197" s="51"/>
    </row>
    <row r="198" spans="2:63" ht="7.05" customHeight="1" x14ac:dyDescent="0.3">
      <c r="B198" s="50"/>
      <c r="C198" s="126"/>
      <c r="D198" s="126"/>
      <c r="H198" s="154"/>
      <c r="I198" s="154"/>
      <c r="J198" s="154"/>
      <c r="K198" s="154"/>
      <c r="L198" s="154"/>
      <c r="M198" s="154"/>
      <c r="N198" s="154"/>
      <c r="O198" s="154"/>
      <c r="P198" s="154"/>
      <c r="Q198" s="154"/>
      <c r="R198" s="154"/>
      <c r="S198" s="154"/>
      <c r="T198" s="154"/>
      <c r="U198" s="154"/>
      <c r="V198" s="154"/>
      <c r="W198" s="154"/>
      <c r="Y198" s="154"/>
      <c r="Z198" s="154"/>
      <c r="AA198" s="154"/>
      <c r="AB198" s="154"/>
      <c r="AC198" s="154"/>
      <c r="AD198" s="154"/>
      <c r="AE198" s="154"/>
      <c r="AF198" s="154"/>
      <c r="AG198" s="154"/>
      <c r="AH198" s="154"/>
      <c r="AI198" s="154"/>
      <c r="AJ198" s="154"/>
      <c r="AK198" s="154"/>
      <c r="AL198" s="154"/>
      <c r="AM198" s="154"/>
      <c r="AN198" s="154"/>
      <c r="AO198" s="37"/>
      <c r="AP198" s="44"/>
      <c r="AQ198" s="44"/>
      <c r="AR198" s="44"/>
      <c r="AS198" s="44"/>
      <c r="AT198" s="44"/>
      <c r="AU198" s="44"/>
      <c r="AV198" s="44"/>
      <c r="AW198" s="44"/>
      <c r="AX198" s="51"/>
    </row>
    <row r="199" spans="2:63" ht="7.05" customHeight="1" x14ac:dyDescent="0.3">
      <c r="B199" s="50"/>
      <c r="C199" s="126"/>
      <c r="D199" s="126"/>
      <c r="N199" s="155"/>
      <c r="O199" s="156"/>
      <c r="P199" s="156"/>
      <c r="Q199" s="157"/>
      <c r="R199" s="45"/>
      <c r="S199" s="45"/>
      <c r="T199" s="45"/>
      <c r="U199" s="45"/>
      <c r="AE199" s="155"/>
      <c r="AF199" s="156"/>
      <c r="AG199" s="156"/>
      <c r="AH199" s="157"/>
      <c r="AO199" s="37"/>
      <c r="AP199" s="44"/>
      <c r="AQ199" s="44"/>
      <c r="AR199" s="44"/>
      <c r="AS199" s="44"/>
      <c r="AT199" s="44"/>
      <c r="AU199" s="44"/>
      <c r="AV199" s="44"/>
      <c r="AW199" s="44"/>
      <c r="AX199" s="51"/>
    </row>
    <row r="200" spans="2:63" ht="7.05" customHeight="1" x14ac:dyDescent="0.3">
      <c r="B200" s="50"/>
      <c r="C200" s="37"/>
      <c r="D200" s="37"/>
      <c r="N200" s="158"/>
      <c r="O200" s="159"/>
      <c r="P200" s="159"/>
      <c r="Q200" s="160"/>
      <c r="R200" s="45"/>
      <c r="S200" s="45"/>
      <c r="T200" s="45"/>
      <c r="U200" s="45"/>
      <c r="AE200" s="158"/>
      <c r="AF200" s="159"/>
      <c r="AG200" s="159"/>
      <c r="AH200" s="160"/>
      <c r="AO200" s="37"/>
      <c r="AP200" s="44"/>
      <c r="AQ200" s="44"/>
      <c r="AR200" s="44"/>
      <c r="AS200" s="44"/>
      <c r="AT200" s="44"/>
      <c r="AU200" s="44"/>
      <c r="AV200" s="44"/>
      <c r="AW200" s="44"/>
      <c r="AX200" s="51"/>
    </row>
    <row r="201" spans="2:63" ht="7.05" customHeight="1" x14ac:dyDescent="0.3">
      <c r="B201" s="59"/>
      <c r="C201" s="60"/>
      <c r="D201" s="60"/>
      <c r="E201" s="61"/>
      <c r="F201" s="61"/>
      <c r="G201" s="61"/>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0"/>
      <c r="AP201" s="60"/>
      <c r="AQ201" s="60"/>
      <c r="AR201" s="60"/>
      <c r="AS201" s="60"/>
      <c r="AT201" s="60"/>
      <c r="AU201" s="60"/>
      <c r="AV201" s="60"/>
      <c r="AW201" s="60"/>
      <c r="AX201" s="62"/>
    </row>
    <row r="202" spans="2:63" ht="7.05" customHeight="1" x14ac:dyDescent="0.3">
      <c r="B202" s="63"/>
      <c r="C202" s="64"/>
      <c r="D202" s="64"/>
      <c r="E202" s="65"/>
      <c r="F202" s="65"/>
      <c r="G202" s="65"/>
      <c r="H202" s="65"/>
      <c r="I202" s="66"/>
      <c r="J202" s="66"/>
      <c r="K202" s="6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c r="AJ202" s="67"/>
      <c r="AK202" s="67"/>
      <c r="AL202" s="67"/>
      <c r="AM202" s="67"/>
      <c r="AN202" s="67"/>
      <c r="AO202" s="64"/>
      <c r="AP202" s="64"/>
      <c r="AQ202" s="64"/>
      <c r="AR202" s="64"/>
      <c r="AS202" s="64"/>
      <c r="AT202" s="68"/>
      <c r="AU202" s="68"/>
      <c r="AV202" s="68"/>
      <c r="AW202" s="68"/>
      <c r="AX202" s="69"/>
    </row>
    <row r="203" spans="2:63" ht="7.05" customHeight="1" x14ac:dyDescent="0.3">
      <c r="B203" s="70"/>
      <c r="C203" s="71"/>
      <c r="D203" s="71"/>
      <c r="E203" s="224" t="str">
        <f>HLOOKUP(Language!$B$2,Language!$C$12:$H$551,91)</f>
        <v xml:space="preserve">Die Herstellbarkeit des benannten Bauteils wird durch den Lieferant bestätigt: </v>
      </c>
      <c r="F203" s="224"/>
      <c r="G203" s="224"/>
      <c r="H203" s="224"/>
      <c r="I203" s="224"/>
      <c r="J203" s="224"/>
      <c r="K203" s="224"/>
      <c r="L203" s="224"/>
      <c r="M203" s="224"/>
      <c r="N203" s="224"/>
      <c r="O203" s="224"/>
      <c r="P203" s="224"/>
      <c r="Q203" s="224"/>
      <c r="R203" s="224"/>
      <c r="S203" s="224"/>
      <c r="T203" s="224"/>
      <c r="U203" s="224"/>
      <c r="V203" s="224"/>
      <c r="W203" s="224"/>
      <c r="X203" s="224"/>
      <c r="Y203" s="224"/>
      <c r="Z203" s="224"/>
      <c r="AA203" s="224"/>
      <c r="AB203" s="224"/>
      <c r="AC203" s="224"/>
      <c r="AD203" s="224"/>
      <c r="AE203" s="224"/>
      <c r="AF203" s="224"/>
      <c r="AG203" s="224"/>
      <c r="AH203" s="224"/>
      <c r="AI203" s="224"/>
      <c r="AJ203" s="224"/>
      <c r="AK203" s="224"/>
      <c r="AL203" s="224"/>
      <c r="AM203" s="224"/>
      <c r="AN203" s="224"/>
      <c r="AO203" s="224"/>
      <c r="AP203" s="224"/>
      <c r="AQ203" s="224"/>
      <c r="AR203" s="224"/>
      <c r="AS203" s="224"/>
      <c r="AT203" s="224"/>
      <c r="AU203" s="44"/>
      <c r="AV203" s="44"/>
      <c r="AW203" s="44"/>
      <c r="AX203" s="72"/>
    </row>
    <row r="204" spans="2:63" ht="7.05" customHeight="1" x14ac:dyDescent="0.3">
      <c r="B204" s="70"/>
      <c r="C204" s="71"/>
      <c r="D204" s="71"/>
      <c r="E204" s="224"/>
      <c r="F204" s="224"/>
      <c r="G204" s="224"/>
      <c r="H204" s="224"/>
      <c r="I204" s="224"/>
      <c r="J204" s="224"/>
      <c r="K204" s="224"/>
      <c r="L204" s="224"/>
      <c r="M204" s="224"/>
      <c r="N204" s="224"/>
      <c r="O204" s="224"/>
      <c r="P204" s="224"/>
      <c r="Q204" s="224"/>
      <c r="R204" s="224"/>
      <c r="S204" s="224"/>
      <c r="T204" s="224"/>
      <c r="U204" s="224"/>
      <c r="V204" s="224"/>
      <c r="W204" s="224"/>
      <c r="X204" s="224"/>
      <c r="Y204" s="224"/>
      <c r="Z204" s="224"/>
      <c r="AA204" s="224"/>
      <c r="AB204" s="224"/>
      <c r="AC204" s="224"/>
      <c r="AD204" s="224"/>
      <c r="AE204" s="224"/>
      <c r="AF204" s="224"/>
      <c r="AG204" s="224"/>
      <c r="AH204" s="224"/>
      <c r="AI204" s="224"/>
      <c r="AJ204" s="224"/>
      <c r="AK204" s="224"/>
      <c r="AL204" s="224"/>
      <c r="AM204" s="224"/>
      <c r="AN204" s="224"/>
      <c r="AO204" s="224"/>
      <c r="AP204" s="224"/>
      <c r="AQ204" s="224"/>
      <c r="AR204" s="224"/>
      <c r="AS204" s="224"/>
      <c r="AT204" s="224"/>
      <c r="AU204" s="71"/>
      <c r="AV204" s="71"/>
      <c r="AW204" s="71"/>
      <c r="AX204" s="72"/>
    </row>
    <row r="205" spans="2:63" ht="7.05" customHeight="1" x14ac:dyDescent="0.3">
      <c r="B205" s="50"/>
      <c r="C205" s="73"/>
      <c r="D205" s="73"/>
      <c r="E205" s="73"/>
      <c r="F205" s="73"/>
      <c r="G205" s="73"/>
      <c r="H205" s="73"/>
      <c r="I205" s="73"/>
      <c r="J205" s="73"/>
      <c r="K205" s="73"/>
      <c r="L205" s="73"/>
      <c r="M205" s="73"/>
      <c r="N205" s="39"/>
      <c r="O205" s="39"/>
      <c r="P205" s="39"/>
      <c r="Q205" s="39"/>
      <c r="R205" s="39"/>
      <c r="S205" s="39"/>
      <c r="T205" s="39"/>
      <c r="U205" s="39"/>
      <c r="V205" s="39"/>
      <c r="W205" s="39"/>
      <c r="X205" s="39"/>
      <c r="Y205" s="39"/>
      <c r="Z205" s="39"/>
      <c r="AA205" s="45"/>
      <c r="AB205" s="45"/>
      <c r="AC205" s="45"/>
      <c r="AD205" s="45"/>
      <c r="AE205" s="45"/>
      <c r="AF205" s="45"/>
      <c r="AG205" s="45"/>
      <c r="AH205" s="45"/>
      <c r="AI205" s="71"/>
      <c r="AJ205" s="45"/>
      <c r="AK205" s="45"/>
      <c r="AN205" s="73"/>
      <c r="AO205" s="73"/>
      <c r="AP205" s="73"/>
      <c r="AQ205" s="73"/>
      <c r="AR205" s="73"/>
      <c r="AS205" s="73"/>
      <c r="AT205" s="73"/>
      <c r="AU205" s="73"/>
      <c r="AV205" s="73"/>
      <c r="AW205" s="73"/>
      <c r="AX205" s="72"/>
      <c r="BJ205" s="78" t="b">
        <v>0</v>
      </c>
      <c r="BK205" s="78" t="b">
        <v>0</v>
      </c>
    </row>
    <row r="206" spans="2:63" ht="7.05" customHeight="1" x14ac:dyDescent="0.3">
      <c r="B206" s="74"/>
      <c r="C206" s="73"/>
      <c r="D206" s="73"/>
      <c r="E206" s="73"/>
      <c r="F206" s="73"/>
      <c r="G206" s="73"/>
      <c r="H206" s="73"/>
      <c r="I206" s="73"/>
      <c r="J206" s="73"/>
      <c r="K206" s="73"/>
      <c r="L206" s="73"/>
      <c r="M206" s="73"/>
      <c r="N206" s="71"/>
      <c r="O206" s="71"/>
      <c r="P206" s="79"/>
      <c r="Q206" s="79"/>
      <c r="R206" s="79"/>
      <c r="V206" s="145"/>
      <c r="W206" s="145"/>
      <c r="X206" s="234" t="str">
        <f>HLOOKUP(Language!$B$2,Language!$C$12:$H$551,5)</f>
        <v>Ja</v>
      </c>
      <c r="Y206" s="234"/>
      <c r="Z206" s="44"/>
      <c r="AA206" s="145"/>
      <c r="AB206" s="145"/>
      <c r="AC206" s="234" t="str">
        <f>HLOOKUP(Language!$B$2,Language!$C$12:$H$551,6)</f>
        <v>Nein</v>
      </c>
      <c r="AD206" s="234"/>
      <c r="AE206" s="234"/>
      <c r="AF206" s="79"/>
      <c r="AH206" s="71"/>
      <c r="AI206" s="71"/>
      <c r="AJ206" s="79"/>
      <c r="AK206" s="79"/>
      <c r="AL206" s="79"/>
      <c r="AM206" s="79"/>
      <c r="AN206" s="73"/>
      <c r="AO206" s="73"/>
      <c r="AP206" s="73"/>
      <c r="AQ206" s="73"/>
      <c r="AR206" s="73"/>
      <c r="AS206" s="73"/>
      <c r="AT206" s="73"/>
      <c r="AU206" s="73"/>
      <c r="AV206" s="73"/>
      <c r="AW206" s="73"/>
      <c r="AX206" s="72"/>
    </row>
    <row r="207" spans="2:63" ht="7.05" customHeight="1" x14ac:dyDescent="0.3">
      <c r="B207" s="74"/>
      <c r="C207" s="73"/>
      <c r="D207" s="73"/>
      <c r="E207" s="73"/>
      <c r="F207" s="73"/>
      <c r="G207" s="73"/>
      <c r="H207" s="73"/>
      <c r="I207" s="73"/>
      <c r="J207" s="73"/>
      <c r="K207" s="73"/>
      <c r="L207" s="73"/>
      <c r="M207" s="73"/>
      <c r="N207" s="71"/>
      <c r="O207" s="71"/>
      <c r="P207" s="79"/>
      <c r="Q207" s="79"/>
      <c r="R207" s="79"/>
      <c r="V207" s="145"/>
      <c r="W207" s="145"/>
      <c r="X207" s="234"/>
      <c r="Y207" s="234"/>
      <c r="Z207" s="44"/>
      <c r="AA207" s="145"/>
      <c r="AB207" s="145"/>
      <c r="AC207" s="234"/>
      <c r="AD207" s="234"/>
      <c r="AE207" s="234"/>
      <c r="AF207" s="79"/>
      <c r="AH207" s="71"/>
      <c r="AI207" s="71"/>
      <c r="AJ207" s="79"/>
      <c r="AK207" s="79"/>
      <c r="AL207" s="79"/>
      <c r="AM207" s="79"/>
      <c r="AX207" s="72"/>
    </row>
    <row r="208" spans="2:63" ht="7.05" customHeight="1" x14ac:dyDescent="0.3">
      <c r="B208" s="70"/>
      <c r="C208" s="71"/>
      <c r="D208" s="71"/>
      <c r="E208" s="48"/>
      <c r="F208" s="48"/>
      <c r="G208" s="48"/>
      <c r="H208" s="71"/>
      <c r="I208" s="71"/>
      <c r="J208" s="71"/>
      <c r="K208" s="71"/>
      <c r="L208" s="71"/>
      <c r="M208" s="71"/>
      <c r="N208" s="71"/>
      <c r="O208" s="71"/>
      <c r="P208" s="71"/>
      <c r="Q208" s="71"/>
      <c r="R208" s="71"/>
      <c r="S208" s="71"/>
      <c r="T208" s="71"/>
      <c r="Z208" s="39"/>
      <c r="AA208" s="39"/>
      <c r="AB208" s="39"/>
      <c r="AC208" s="39"/>
      <c r="AD208" s="71"/>
      <c r="AE208" s="71"/>
      <c r="AF208" s="71"/>
      <c r="AG208" s="71"/>
      <c r="AH208" s="71"/>
      <c r="AI208" s="71"/>
      <c r="AJ208" s="71"/>
      <c r="AK208" s="71"/>
      <c r="AL208" s="71"/>
      <c r="AM208" s="138"/>
      <c r="AN208" s="139"/>
      <c r="AO208" s="139"/>
      <c r="AP208" s="139"/>
      <c r="AQ208" s="139"/>
      <c r="AR208" s="139"/>
      <c r="AS208" s="139"/>
      <c r="AT208" s="139"/>
      <c r="AU208" s="139"/>
      <c r="AV208" s="140"/>
      <c r="AW208" s="44"/>
      <c r="AX208" s="72"/>
    </row>
    <row r="209" spans="2:50" ht="9.6" customHeight="1" x14ac:dyDescent="0.3">
      <c r="B209" s="70"/>
      <c r="AM209" s="141"/>
      <c r="AN209" s="142"/>
      <c r="AO209" s="142"/>
      <c r="AP209" s="142"/>
      <c r="AQ209" s="142"/>
      <c r="AR209" s="142"/>
      <c r="AS209" s="142"/>
      <c r="AT209" s="142"/>
      <c r="AU209" s="142"/>
      <c r="AV209" s="143"/>
      <c r="AX209" s="72"/>
    </row>
    <row r="210" spans="2:50" ht="7.05" customHeight="1" x14ac:dyDescent="0.3">
      <c r="B210" s="70"/>
      <c r="D210" s="135"/>
      <c r="E210" s="136"/>
      <c r="F210" s="136"/>
      <c r="G210" s="136"/>
      <c r="H210" s="136"/>
      <c r="I210" s="136"/>
      <c r="J210" s="136"/>
      <c r="K210" s="136"/>
      <c r="L210" s="136"/>
      <c r="N210" s="136"/>
      <c r="O210" s="136"/>
      <c r="P210" s="136"/>
      <c r="Q210" s="136"/>
      <c r="R210" s="136"/>
      <c r="S210" s="136"/>
      <c r="T210" s="136"/>
      <c r="U210" s="136"/>
      <c r="V210" s="136"/>
      <c r="W210" s="136"/>
      <c r="X210" s="136"/>
      <c r="Y210" s="136"/>
      <c r="AA210" s="136"/>
      <c r="AB210" s="136"/>
      <c r="AC210" s="136"/>
      <c r="AD210" s="136"/>
      <c r="AE210" s="136"/>
      <c r="AF210" s="136"/>
      <c r="AG210" s="136"/>
      <c r="AH210" s="136"/>
      <c r="AI210" s="136"/>
      <c r="AJ210" s="136"/>
      <c r="AK210" s="136"/>
      <c r="AM210" s="141"/>
      <c r="AN210" s="142"/>
      <c r="AO210" s="142"/>
      <c r="AP210" s="142"/>
      <c r="AQ210" s="142"/>
      <c r="AR210" s="142"/>
      <c r="AS210" s="142"/>
      <c r="AT210" s="142"/>
      <c r="AU210" s="142"/>
      <c r="AV210" s="143"/>
      <c r="AX210" s="72"/>
    </row>
    <row r="211" spans="2:50" ht="10.199999999999999" customHeight="1" x14ac:dyDescent="0.3">
      <c r="B211" s="70"/>
      <c r="D211" s="137"/>
      <c r="E211" s="137"/>
      <c r="F211" s="137"/>
      <c r="G211" s="137"/>
      <c r="H211" s="137"/>
      <c r="I211" s="137"/>
      <c r="J211" s="137"/>
      <c r="K211" s="137"/>
      <c r="L211" s="137"/>
      <c r="M211" s="39"/>
      <c r="N211" s="137"/>
      <c r="O211" s="137"/>
      <c r="P211" s="137"/>
      <c r="Q211" s="137"/>
      <c r="R211" s="137"/>
      <c r="S211" s="137"/>
      <c r="T211" s="137"/>
      <c r="U211" s="137"/>
      <c r="V211" s="137"/>
      <c r="W211" s="137"/>
      <c r="X211" s="137"/>
      <c r="Y211" s="137"/>
      <c r="Z211" s="39"/>
      <c r="AA211" s="137"/>
      <c r="AB211" s="137"/>
      <c r="AC211" s="137"/>
      <c r="AD211" s="137"/>
      <c r="AE211" s="137"/>
      <c r="AF211" s="137"/>
      <c r="AG211" s="137"/>
      <c r="AH211" s="137"/>
      <c r="AI211" s="137"/>
      <c r="AJ211" s="137"/>
      <c r="AK211" s="137"/>
      <c r="AM211" s="141"/>
      <c r="AN211" s="142"/>
      <c r="AO211" s="142"/>
      <c r="AP211" s="142"/>
      <c r="AQ211" s="142"/>
      <c r="AR211" s="142"/>
      <c r="AS211" s="142"/>
      <c r="AT211" s="142"/>
      <c r="AU211" s="142"/>
      <c r="AV211" s="143"/>
      <c r="AX211" s="72"/>
    </row>
    <row r="212" spans="2:50" ht="7.05" customHeight="1" x14ac:dyDescent="0.3">
      <c r="B212" s="70"/>
      <c r="C212" s="71"/>
      <c r="D212" s="213" t="str">
        <f>HLOOKUP(Language!$B$2,Language!$C$12:$H$551,92)</f>
        <v>Datum</v>
      </c>
      <c r="E212" s="213"/>
      <c r="F212" s="213"/>
      <c r="G212" s="213"/>
      <c r="H212" s="213"/>
      <c r="I212" s="213"/>
      <c r="J212" s="213"/>
      <c r="K212" s="213"/>
      <c r="L212" s="213"/>
      <c r="N212" s="213" t="str">
        <f>HLOOKUP(Language!$B$2,Language!$C$12:$H$551,93)</f>
        <v>Verantwortlicher</v>
      </c>
      <c r="O212" s="213"/>
      <c r="P212" s="213"/>
      <c r="Q212" s="213"/>
      <c r="R212" s="213"/>
      <c r="S212" s="213"/>
      <c r="T212" s="213"/>
      <c r="U212" s="213"/>
      <c r="V212" s="213"/>
      <c r="W212" s="213"/>
      <c r="X212" s="213"/>
      <c r="Y212" s="213"/>
      <c r="AA212" s="213" t="str">
        <f>HLOOKUP(Language!$B$2,Language!$C$12:$H$551,94)</f>
        <v>Abteilung</v>
      </c>
      <c r="AB212" s="213"/>
      <c r="AC212" s="213"/>
      <c r="AD212" s="213"/>
      <c r="AE212" s="213"/>
      <c r="AF212" s="213"/>
      <c r="AG212" s="213"/>
      <c r="AH212" s="213"/>
      <c r="AI212" s="213"/>
      <c r="AJ212" s="213"/>
      <c r="AK212" s="213"/>
      <c r="AM212" s="144" t="str">
        <f>HLOOKUP(Language!$B$2,Language!$C$12:$H$551,95)</f>
        <v>Unterschrift</v>
      </c>
      <c r="AN212" s="144"/>
      <c r="AO212" s="144"/>
      <c r="AP212" s="144"/>
      <c r="AQ212" s="144"/>
      <c r="AR212" s="144"/>
      <c r="AS212" s="144"/>
      <c r="AT212" s="144"/>
      <c r="AU212" s="144"/>
      <c r="AV212" s="144"/>
      <c r="AX212" s="72"/>
    </row>
    <row r="213" spans="2:50" ht="7.05" customHeight="1" x14ac:dyDescent="0.3">
      <c r="B213" s="70"/>
      <c r="C213" s="71"/>
      <c r="D213" s="214"/>
      <c r="E213" s="214"/>
      <c r="F213" s="214"/>
      <c r="G213" s="214"/>
      <c r="H213" s="214"/>
      <c r="I213" s="214"/>
      <c r="J213" s="214"/>
      <c r="K213" s="214"/>
      <c r="L213" s="214"/>
      <c r="N213" s="214"/>
      <c r="O213" s="214"/>
      <c r="P213" s="214"/>
      <c r="Q213" s="214"/>
      <c r="R213" s="214"/>
      <c r="S213" s="214"/>
      <c r="T213" s="214"/>
      <c r="U213" s="214"/>
      <c r="V213" s="214"/>
      <c r="W213" s="214"/>
      <c r="X213" s="214"/>
      <c r="Y213" s="214"/>
      <c r="AA213" s="214"/>
      <c r="AB213" s="214"/>
      <c r="AC213" s="214"/>
      <c r="AD213" s="214"/>
      <c r="AE213" s="214"/>
      <c r="AF213" s="214"/>
      <c r="AG213" s="214"/>
      <c r="AH213" s="214"/>
      <c r="AI213" s="214"/>
      <c r="AJ213" s="214"/>
      <c r="AK213" s="214"/>
      <c r="AM213" s="145"/>
      <c r="AN213" s="145"/>
      <c r="AO213" s="145"/>
      <c r="AP213" s="145"/>
      <c r="AQ213" s="145"/>
      <c r="AR213" s="145"/>
      <c r="AS213" s="145"/>
      <c r="AT213" s="145"/>
      <c r="AU213" s="145"/>
      <c r="AV213" s="145"/>
      <c r="AX213" s="72"/>
    </row>
    <row r="214" spans="2:50" ht="7.05" customHeight="1" x14ac:dyDescent="0.3">
      <c r="B214" s="70"/>
      <c r="C214" s="71"/>
      <c r="AX214" s="72"/>
    </row>
    <row r="215" spans="2:50" ht="7.05" customHeight="1" thickBot="1" x14ac:dyDescent="0.35">
      <c r="B215" s="52"/>
      <c r="C215" s="53"/>
      <c r="D215" s="53"/>
      <c r="E215" s="54"/>
      <c r="F215" s="54"/>
      <c r="G215" s="54"/>
      <c r="H215" s="54"/>
      <c r="I215" s="54"/>
      <c r="J215" s="54"/>
      <c r="K215" s="76"/>
      <c r="L215" s="76"/>
      <c r="M215" s="53"/>
      <c r="N215" s="53"/>
      <c r="O215" s="53"/>
      <c r="P215" s="53"/>
      <c r="Q215" s="53"/>
      <c r="R215" s="53"/>
      <c r="S215" s="53"/>
      <c r="T215" s="53"/>
      <c r="U215" s="53"/>
      <c r="V215" s="53"/>
      <c r="W215" s="53"/>
      <c r="X215" s="53"/>
      <c r="Y215" s="76"/>
      <c r="Z215" s="76"/>
      <c r="AA215" s="76"/>
      <c r="AB215" s="76"/>
      <c r="AC215" s="76"/>
      <c r="AD215" s="76"/>
      <c r="AE215" s="76"/>
      <c r="AF215" s="76"/>
      <c r="AG215" s="76"/>
      <c r="AH215" s="76"/>
      <c r="AI215" s="76"/>
      <c r="AJ215" s="76"/>
      <c r="AK215" s="76"/>
      <c r="AL215" s="76"/>
      <c r="AM215" s="76"/>
      <c r="AN215" s="76"/>
      <c r="AO215" s="53"/>
      <c r="AP215" s="53"/>
      <c r="AQ215" s="53"/>
      <c r="AR215" s="77"/>
      <c r="AS215" s="77"/>
      <c r="AT215" s="77"/>
      <c r="AU215" s="77"/>
      <c r="AV215" s="53"/>
      <c r="AW215" s="53"/>
      <c r="AX215" s="55"/>
    </row>
    <row r="216" spans="2:50" ht="7.05" customHeight="1" x14ac:dyDescent="0.3">
      <c r="E216" s="47"/>
      <c r="F216" s="47"/>
      <c r="G216" s="47"/>
      <c r="H216" s="47"/>
      <c r="I216" s="75"/>
      <c r="J216" s="75"/>
      <c r="K216" s="4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c r="AN216" s="45"/>
      <c r="AT216" s="44"/>
      <c r="AU216" s="44"/>
      <c r="AV216" s="44"/>
      <c r="AW216" s="44"/>
    </row>
    <row r="217" spans="2:50" ht="7.05" customHeight="1" x14ac:dyDescent="0.3">
      <c r="M217" s="45"/>
      <c r="N217" s="45"/>
      <c r="O217" s="45"/>
      <c r="AM217" s="45"/>
      <c r="AN217" s="45"/>
      <c r="AT217" s="44"/>
      <c r="AU217" s="44"/>
      <c r="AV217" s="44"/>
      <c r="AW217" s="44"/>
    </row>
    <row r="218" spans="2:50" ht="7.05" customHeight="1" x14ac:dyDescent="0.3">
      <c r="AM218" s="57"/>
      <c r="AN218" s="57"/>
    </row>
    <row r="219" spans="2:50" ht="7.05" customHeight="1" x14ac:dyDescent="0.3">
      <c r="AM219" s="45"/>
      <c r="AN219" s="45"/>
      <c r="AT219" s="44"/>
      <c r="AU219" s="44"/>
      <c r="AV219" s="44"/>
      <c r="AW219" s="44"/>
    </row>
    <row r="220" spans="2:50" ht="7.05" customHeight="1" x14ac:dyDescent="0.3">
      <c r="AL220" s="45"/>
      <c r="AM220" s="45"/>
      <c r="AN220" s="45"/>
      <c r="AT220" s="44"/>
      <c r="AU220" s="44"/>
      <c r="AV220" s="44"/>
      <c r="AW220" s="44"/>
    </row>
    <row r="221" spans="2:50" ht="7.05" customHeight="1" x14ac:dyDescent="0.3">
      <c r="AL221" s="47"/>
    </row>
    <row r="222" spans="2:50" ht="7.05" customHeight="1" x14ac:dyDescent="0.3">
      <c r="AL222" s="47"/>
    </row>
    <row r="223" spans="2:50" ht="7.05" customHeight="1" x14ac:dyDescent="0.3">
      <c r="E223" s="47"/>
      <c r="F223" s="47"/>
      <c r="G223" s="47"/>
      <c r="H223" s="47"/>
      <c r="I223" s="47"/>
      <c r="J223" s="47"/>
      <c r="K223" s="47"/>
      <c r="L223" s="47"/>
      <c r="M223" s="47"/>
      <c r="N223" s="47"/>
      <c r="O223" s="47"/>
      <c r="P223" s="47"/>
      <c r="Q223" s="47"/>
      <c r="R223" s="47"/>
      <c r="S223" s="47"/>
      <c r="T223" s="47"/>
      <c r="U223" s="47"/>
      <c r="V223" s="47"/>
      <c r="W223" s="47"/>
      <c r="X223" s="47"/>
      <c r="Y223" s="47"/>
      <c r="AK223" s="47"/>
      <c r="AL223" s="47"/>
    </row>
    <row r="224" spans="2:50" ht="7.05" customHeight="1" x14ac:dyDescent="0.3">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row>
    <row r="225" spans="5:40" ht="7.05" customHeight="1" x14ac:dyDescent="0.3">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row>
    <row r="226" spans="5:40" ht="7.05" customHeight="1" x14ac:dyDescent="0.3">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row>
    <row r="227" spans="5:40" ht="7.05" customHeight="1" x14ac:dyDescent="0.3">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row>
    <row r="228" spans="5:40" ht="7.05" customHeight="1" x14ac:dyDescent="0.3">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row>
    <row r="229" spans="5:40" ht="7.05" customHeight="1" x14ac:dyDescent="0.3">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row>
    <row r="230" spans="5:40" ht="7.05" customHeight="1" x14ac:dyDescent="0.3">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row>
    <row r="231" spans="5:40" ht="7.05" customHeight="1" x14ac:dyDescent="0.3">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row>
    <row r="232" spans="5:40" ht="7.05" customHeight="1" x14ac:dyDescent="0.3">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row>
    <row r="233" spans="5:40" ht="7.05" customHeight="1" x14ac:dyDescent="0.3">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row>
    <row r="234" spans="5:40" ht="7.05" customHeight="1" x14ac:dyDescent="0.3">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row>
    <row r="235" spans="5:40" ht="7.05" customHeight="1" x14ac:dyDescent="0.3">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row>
    <row r="236" spans="5:40" ht="7.05" customHeight="1" x14ac:dyDescent="0.3">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row>
    <row r="237" spans="5:40" ht="7.05" customHeight="1" x14ac:dyDescent="0.3">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row>
    <row r="238" spans="5:40" ht="7.05" customHeight="1" x14ac:dyDescent="0.3">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row>
    <row r="239" spans="5:40" ht="7.05" customHeight="1" x14ac:dyDescent="0.3">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row>
    <row r="240" spans="5:40" ht="7.05" customHeight="1" x14ac:dyDescent="0.3">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row>
    <row r="241" spans="5:40" ht="7.05" customHeight="1" x14ac:dyDescent="0.3">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row>
    <row r="242" spans="5:40" ht="7.05" customHeight="1" x14ac:dyDescent="0.3">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row>
    <row r="243" spans="5:40" ht="7.05" customHeight="1" x14ac:dyDescent="0.3">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row>
    <row r="244" spans="5:40" ht="7.05" customHeight="1" x14ac:dyDescent="0.3">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row>
    <row r="245" spans="5:40" ht="7.05" customHeight="1" x14ac:dyDescent="0.3">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row>
    <row r="246" spans="5:40" ht="7.05" customHeight="1" x14ac:dyDescent="0.3">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row>
    <row r="247" spans="5:40" ht="7.05" customHeight="1" x14ac:dyDescent="0.3">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row>
    <row r="248" spans="5:40" ht="7.05" customHeight="1" x14ac:dyDescent="0.3">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row>
    <row r="249" spans="5:40" ht="7.05" customHeight="1" x14ac:dyDescent="0.3">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row>
    <row r="250" spans="5:40" ht="7.05" customHeight="1" x14ac:dyDescent="0.3">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row>
    <row r="251" spans="5:40" ht="7.05" customHeight="1" x14ac:dyDescent="0.3">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row>
    <row r="252" spans="5:40" ht="7.05" customHeight="1" x14ac:dyDescent="0.3">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row>
    <row r="253" spans="5:40" ht="7.05" customHeight="1" x14ac:dyDescent="0.3">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row>
    <row r="254" spans="5:40" ht="7.05" customHeight="1" x14ac:dyDescent="0.3">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row>
    <row r="255" spans="5:40" ht="7.05" customHeight="1" x14ac:dyDescent="0.3">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row>
    <row r="256" spans="5:40" ht="7.05" customHeight="1" x14ac:dyDescent="0.3">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row>
    <row r="257" spans="5:40" ht="7.05" customHeight="1" x14ac:dyDescent="0.3">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row>
    <row r="258" spans="5:40" ht="7.05" customHeight="1" x14ac:dyDescent="0.3">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row>
    <row r="259" spans="5:40" ht="7.05" customHeight="1" x14ac:dyDescent="0.3">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row>
    <row r="260" spans="5:40" ht="7.05" customHeight="1" x14ac:dyDescent="0.3">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row>
    <row r="261" spans="5:40" ht="7.05" customHeight="1" x14ac:dyDescent="0.3">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row>
    <row r="262" spans="5:40" ht="7.05" customHeight="1" x14ac:dyDescent="0.3">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row>
    <row r="263" spans="5:40" ht="7.05" customHeight="1" x14ac:dyDescent="0.3">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row>
    <row r="264" spans="5:40" ht="7.05" customHeight="1" x14ac:dyDescent="0.3">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row>
    <row r="265" spans="5:40" ht="7.05" customHeight="1" x14ac:dyDescent="0.3">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row>
    <row r="266" spans="5:40" ht="7.05" customHeight="1" x14ac:dyDescent="0.3">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row>
    <row r="267" spans="5:40" ht="7.05" customHeight="1" x14ac:dyDescent="0.3">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row>
    <row r="268" spans="5:40" ht="7.05" customHeight="1" x14ac:dyDescent="0.3">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row>
    <row r="269" spans="5:40" ht="7.05" customHeight="1" x14ac:dyDescent="0.3">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row>
    <row r="270" spans="5:40" ht="7.05" customHeight="1" x14ac:dyDescent="0.3">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row>
    <row r="271" spans="5:40" ht="7.05" customHeight="1" x14ac:dyDescent="0.3">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row>
    <row r="272" spans="5:40" ht="7.05" customHeight="1" x14ac:dyDescent="0.3">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row>
    <row r="273" spans="5:40" ht="7.05" customHeight="1" x14ac:dyDescent="0.3">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row>
    <row r="274" spans="5:40" ht="7.05" customHeight="1" x14ac:dyDescent="0.3">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row>
    <row r="275" spans="5:40" ht="7.05" customHeight="1" x14ac:dyDescent="0.3">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row>
    <row r="276" spans="5:40" ht="7.05" customHeight="1" x14ac:dyDescent="0.3">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row>
    <row r="277" spans="5:40" ht="7.05" customHeight="1" x14ac:dyDescent="0.3">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row>
    <row r="278" spans="5:40" ht="7.05" customHeight="1" x14ac:dyDescent="0.3">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row>
    <row r="279" spans="5:40" ht="7.05" customHeight="1" x14ac:dyDescent="0.3">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row>
    <row r="280" spans="5:40" ht="7.05" customHeight="1" x14ac:dyDescent="0.3">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row>
    <row r="281" spans="5:40" ht="7.05" customHeight="1" x14ac:dyDescent="0.3">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row>
    <row r="282" spans="5:40" ht="7.05" customHeight="1" x14ac:dyDescent="0.3">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row>
    <row r="283" spans="5:40" ht="7.05" customHeight="1" x14ac:dyDescent="0.3">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row>
    <row r="284" spans="5:40" ht="7.05" customHeight="1" x14ac:dyDescent="0.3">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row>
    <row r="285" spans="5:40" ht="7.05" customHeight="1" x14ac:dyDescent="0.3">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row>
    <row r="286" spans="5:40" ht="7.05" customHeight="1" x14ac:dyDescent="0.3">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row>
    <row r="287" spans="5:40" ht="7.05" customHeight="1" x14ac:dyDescent="0.3">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row>
    <row r="288" spans="5:40" ht="7.05" customHeight="1" x14ac:dyDescent="0.3">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row>
    <row r="289" spans="5:40" ht="7.05" customHeight="1" x14ac:dyDescent="0.3">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row>
    <row r="290" spans="5:40" ht="7.05" customHeight="1" x14ac:dyDescent="0.3">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row>
    <row r="291" spans="5:40" ht="7.05" customHeight="1" x14ac:dyDescent="0.3">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row>
    <row r="292" spans="5:40" ht="7.05" customHeight="1" x14ac:dyDescent="0.3">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row>
    <row r="293" spans="5:40" ht="7.05" customHeight="1" x14ac:dyDescent="0.3">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row>
    <row r="294" spans="5:40" ht="7.05" customHeight="1" x14ac:dyDescent="0.3">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row>
    <row r="295" spans="5:40" ht="7.05" customHeight="1" x14ac:dyDescent="0.3">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row>
    <row r="296" spans="5:40" ht="7.05" customHeight="1" x14ac:dyDescent="0.3">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row>
    <row r="297" spans="5:40" ht="7.05" customHeight="1" x14ac:dyDescent="0.3">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row>
    <row r="298" spans="5:40" ht="7.05" customHeight="1" x14ac:dyDescent="0.3">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row>
    <row r="299" spans="5:40" ht="7.05" customHeight="1" x14ac:dyDescent="0.3">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row>
    <row r="300" spans="5:40" ht="7.05" customHeight="1" x14ac:dyDescent="0.3">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row>
    <row r="301" spans="5:40" ht="7.05" customHeight="1" x14ac:dyDescent="0.3">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row>
    <row r="302" spans="5:40" ht="7.05" customHeight="1" x14ac:dyDescent="0.3">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row>
    <row r="303" spans="5:40" ht="7.05" customHeight="1" x14ac:dyDescent="0.3">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row>
    <row r="304" spans="5:40" ht="7.05" customHeight="1" x14ac:dyDescent="0.3">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row>
    <row r="305" spans="5:40" ht="7.05" customHeight="1" x14ac:dyDescent="0.3">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row>
    <row r="306" spans="5:40" ht="7.05" customHeight="1" x14ac:dyDescent="0.3">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row>
    <row r="307" spans="5:40" ht="7.05" customHeight="1" x14ac:dyDescent="0.3">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row>
    <row r="308" spans="5:40" ht="7.05" customHeight="1" x14ac:dyDescent="0.3">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row>
    <row r="309" spans="5:40" ht="7.05" customHeight="1" x14ac:dyDescent="0.3">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row>
    <row r="310" spans="5:40" ht="7.05" customHeight="1" x14ac:dyDescent="0.3">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row>
    <row r="311" spans="5:40" ht="7.05" customHeight="1" x14ac:dyDescent="0.3">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row>
    <row r="312" spans="5:40" ht="7.05" customHeight="1" x14ac:dyDescent="0.3">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row>
    <row r="313" spans="5:40" ht="7.05" customHeight="1" x14ac:dyDescent="0.3">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row>
    <row r="314" spans="5:40" ht="7.05" customHeight="1" x14ac:dyDescent="0.3">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row>
    <row r="315" spans="5:40" ht="7.05" customHeight="1" x14ac:dyDescent="0.3">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row>
    <row r="316" spans="5:40" ht="7.05" customHeight="1" x14ac:dyDescent="0.3">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row>
    <row r="317" spans="5:40" ht="7.05" customHeight="1" x14ac:dyDescent="0.3">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row>
    <row r="318" spans="5:40" ht="7.05" customHeight="1" x14ac:dyDescent="0.3">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row>
    <row r="319" spans="5:40" ht="7.05" customHeight="1" x14ac:dyDescent="0.3">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row>
    <row r="320" spans="5:40" ht="7.05" customHeight="1" x14ac:dyDescent="0.3">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row>
    <row r="321" spans="5:40" ht="7.05" customHeight="1" x14ac:dyDescent="0.3">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row>
    <row r="322" spans="5:40" ht="7.05" customHeight="1" x14ac:dyDescent="0.3">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row>
    <row r="323" spans="5:40" ht="7.05" customHeight="1" x14ac:dyDescent="0.3">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row>
    <row r="324" spans="5:40" ht="7.05" customHeight="1" x14ac:dyDescent="0.3">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row>
    <row r="325" spans="5:40" ht="7.05" customHeight="1" x14ac:dyDescent="0.3">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row>
    <row r="326" spans="5:40" ht="7.05" customHeight="1" x14ac:dyDescent="0.3">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row>
    <row r="327" spans="5:40" ht="7.05" customHeight="1" x14ac:dyDescent="0.3">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row>
    <row r="328" spans="5:40" ht="7.05" customHeight="1" x14ac:dyDescent="0.3">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row>
    <row r="329" spans="5:40" ht="7.05" customHeight="1" x14ac:dyDescent="0.3">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row>
    <row r="330" spans="5:40" ht="7.05" customHeight="1" x14ac:dyDescent="0.3">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row>
    <row r="331" spans="5:40" ht="7.05" customHeight="1" x14ac:dyDescent="0.3">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row>
    <row r="332" spans="5:40" ht="7.05" customHeight="1" x14ac:dyDescent="0.3">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row>
    <row r="333" spans="5:40" ht="7.05" customHeight="1" x14ac:dyDescent="0.3">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row>
    <row r="334" spans="5:40" ht="7.05" customHeight="1" x14ac:dyDescent="0.3">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row>
    <row r="335" spans="5:40" ht="7.05" customHeight="1" x14ac:dyDescent="0.3">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row>
    <row r="336" spans="5:40" ht="7.05" customHeight="1" x14ac:dyDescent="0.3">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row>
    <row r="337" spans="5:40" ht="7.05" customHeight="1" x14ac:dyDescent="0.3">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row>
    <row r="338" spans="5:40" ht="7.05" customHeight="1" x14ac:dyDescent="0.3">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row>
    <row r="339" spans="5:40" ht="7.05" customHeight="1" x14ac:dyDescent="0.3">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row>
    <row r="340" spans="5:40" ht="7.05" customHeight="1" x14ac:dyDescent="0.3">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row>
    <row r="341" spans="5:40" ht="7.05" customHeight="1" x14ac:dyDescent="0.3">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row>
    <row r="342" spans="5:40" ht="7.05" customHeight="1" x14ac:dyDescent="0.3">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row>
    <row r="343" spans="5:40" ht="7.05" customHeight="1" x14ac:dyDescent="0.3">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row>
    <row r="344" spans="5:40" ht="7.05" customHeight="1" x14ac:dyDescent="0.3">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row>
    <row r="345" spans="5:40" ht="7.05" customHeight="1" x14ac:dyDescent="0.3">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row>
    <row r="346" spans="5:40" ht="7.05" customHeight="1" x14ac:dyDescent="0.3">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row>
    <row r="347" spans="5:40" ht="7.05" customHeight="1" x14ac:dyDescent="0.3">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row>
    <row r="348" spans="5:40" ht="7.05" customHeight="1" x14ac:dyDescent="0.3">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row>
    <row r="349" spans="5:40" ht="7.05" customHeight="1" x14ac:dyDescent="0.3">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row>
    <row r="350" spans="5:40" ht="7.05" customHeight="1" x14ac:dyDescent="0.3">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row>
    <row r="351" spans="5:40" ht="7.05" customHeight="1" x14ac:dyDescent="0.3">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row>
    <row r="352" spans="5:40" ht="7.05" customHeight="1" x14ac:dyDescent="0.3">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row>
    <row r="353" spans="5:40" ht="7.05" customHeight="1" x14ac:dyDescent="0.3">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row>
    <row r="354" spans="5:40" ht="7.05" customHeight="1" x14ac:dyDescent="0.3">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row>
    <row r="355" spans="5:40" ht="7.05" customHeight="1" x14ac:dyDescent="0.3">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row>
    <row r="356" spans="5:40" ht="7.05" customHeight="1" x14ac:dyDescent="0.3">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row>
    <row r="357" spans="5:40" ht="7.05" customHeight="1" x14ac:dyDescent="0.3">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row>
    <row r="358" spans="5:40" ht="7.05" customHeight="1" x14ac:dyDescent="0.3">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row>
    <row r="359" spans="5:40" ht="7.05" customHeight="1" x14ac:dyDescent="0.3">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row>
    <row r="360" spans="5:40" ht="7.05" customHeight="1" x14ac:dyDescent="0.3">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row>
    <row r="361" spans="5:40" ht="7.05" customHeight="1" x14ac:dyDescent="0.3">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row>
    <row r="362" spans="5:40" ht="7.05" customHeight="1" x14ac:dyDescent="0.3">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row>
    <row r="363" spans="5:40" ht="7.05" customHeight="1" x14ac:dyDescent="0.3">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row>
    <row r="364" spans="5:40" ht="7.05" customHeight="1" x14ac:dyDescent="0.3">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row>
    <row r="365" spans="5:40" ht="7.05" customHeight="1" x14ac:dyDescent="0.3">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row>
    <row r="366" spans="5:40" ht="7.05" customHeight="1" x14ac:dyDescent="0.3">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row>
    <row r="367" spans="5:40" ht="7.05" customHeight="1" x14ac:dyDescent="0.3">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row>
    <row r="368" spans="5:40" ht="7.05" customHeight="1" x14ac:dyDescent="0.3">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row>
    <row r="369" spans="5:40" ht="7.05" customHeight="1" x14ac:dyDescent="0.3">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row>
    <row r="370" spans="5:40" ht="7.05" customHeight="1" x14ac:dyDescent="0.3">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row>
    <row r="371" spans="5:40" ht="7.05" customHeight="1" x14ac:dyDescent="0.3">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row>
    <row r="372" spans="5:40" ht="7.05" customHeight="1" x14ac:dyDescent="0.3">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row>
    <row r="373" spans="5:40" ht="7.05" customHeight="1" x14ac:dyDescent="0.3">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row>
    <row r="374" spans="5:40" ht="7.05" customHeight="1" x14ac:dyDescent="0.3">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row>
    <row r="375" spans="5:40" ht="7.05" customHeight="1" x14ac:dyDescent="0.3">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row>
    <row r="376" spans="5:40" ht="7.05" customHeight="1" x14ac:dyDescent="0.3">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row>
    <row r="377" spans="5:40" ht="7.05" customHeight="1" x14ac:dyDescent="0.3">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row>
    <row r="378" spans="5:40" ht="7.05" customHeight="1" x14ac:dyDescent="0.3">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row>
    <row r="379" spans="5:40" ht="7.05" customHeight="1" x14ac:dyDescent="0.3">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row>
    <row r="380" spans="5:40" ht="7.05" customHeight="1" x14ac:dyDescent="0.3">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row>
    <row r="381" spans="5:40" ht="7.05" customHeight="1" x14ac:dyDescent="0.3">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row>
    <row r="382" spans="5:40" ht="7.05" customHeight="1" x14ac:dyDescent="0.3">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row>
    <row r="383" spans="5:40" ht="7.05" customHeight="1" x14ac:dyDescent="0.3">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row>
    <row r="384" spans="5:40" ht="7.05" customHeight="1" x14ac:dyDescent="0.3">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row>
    <row r="385" spans="5:40" ht="7.05" customHeight="1" x14ac:dyDescent="0.3">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row>
    <row r="386" spans="5:40" ht="7.05" customHeight="1" x14ac:dyDescent="0.3">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row>
    <row r="387" spans="5:40" ht="7.05" customHeight="1" x14ac:dyDescent="0.3">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row>
    <row r="388" spans="5:40" ht="7.05" customHeight="1" x14ac:dyDescent="0.3">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row>
    <row r="389" spans="5:40" ht="7.05" customHeight="1" x14ac:dyDescent="0.3">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row>
    <row r="390" spans="5:40" ht="7.05" customHeight="1" x14ac:dyDescent="0.3">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row>
    <row r="391" spans="5:40" ht="7.05" customHeight="1" x14ac:dyDescent="0.3">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row>
    <row r="392" spans="5:40" ht="7.05" customHeight="1" x14ac:dyDescent="0.3">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row>
    <row r="393" spans="5:40" ht="7.05" customHeight="1" x14ac:dyDescent="0.3">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row>
    <row r="394" spans="5:40" ht="7.05" customHeight="1" x14ac:dyDescent="0.3">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row>
    <row r="395" spans="5:40" ht="7.05" customHeight="1" x14ac:dyDescent="0.3">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row>
    <row r="396" spans="5:40" ht="7.05" customHeight="1" x14ac:dyDescent="0.3">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row>
    <row r="397" spans="5:40" ht="7.05" customHeight="1" x14ac:dyDescent="0.3">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row>
    <row r="398" spans="5:40" ht="7.05" customHeight="1" x14ac:dyDescent="0.3">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row>
    <row r="399" spans="5:40" ht="7.05" customHeight="1" x14ac:dyDescent="0.3">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row>
    <row r="400" spans="5:40" ht="7.05" customHeight="1" x14ac:dyDescent="0.3">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row>
    <row r="401" spans="5:40" ht="7.05" customHeight="1" x14ac:dyDescent="0.3">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row>
    <row r="402" spans="5:40" ht="7.05" customHeight="1" x14ac:dyDescent="0.3">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row>
    <row r="403" spans="5:40" ht="7.05" customHeight="1" x14ac:dyDescent="0.3">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row>
    <row r="404" spans="5:40" ht="7.05" customHeight="1" x14ac:dyDescent="0.3">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row>
    <row r="405" spans="5:40" ht="7.05" customHeight="1" x14ac:dyDescent="0.3">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row>
    <row r="406" spans="5:40" ht="7.05" customHeight="1" x14ac:dyDescent="0.3">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row>
    <row r="407" spans="5:40" ht="7.05" customHeight="1" x14ac:dyDescent="0.3">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row>
    <row r="408" spans="5:40" ht="7.05" customHeight="1" x14ac:dyDescent="0.3">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row>
    <row r="409" spans="5:40" ht="7.05" customHeight="1" x14ac:dyDescent="0.3">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row>
    <row r="410" spans="5:40" ht="7.05" customHeight="1" x14ac:dyDescent="0.3">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row>
    <row r="411" spans="5:40" ht="7.05" customHeight="1" x14ac:dyDescent="0.3">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row>
    <row r="412" spans="5:40" ht="7.05" customHeight="1" x14ac:dyDescent="0.3">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row>
    <row r="413" spans="5:40" ht="7.05" customHeight="1" x14ac:dyDescent="0.3">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row>
    <row r="414" spans="5:40" ht="7.05" customHeight="1" x14ac:dyDescent="0.3">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row>
    <row r="415" spans="5:40" ht="7.05" customHeight="1" x14ac:dyDescent="0.3">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row>
    <row r="416" spans="5:40" ht="7.05" customHeight="1" x14ac:dyDescent="0.3">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row>
    <row r="417" spans="5:40" ht="7.05" customHeight="1" x14ac:dyDescent="0.3">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row>
    <row r="418" spans="5:40" ht="7.05" customHeight="1" x14ac:dyDescent="0.3">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row>
    <row r="419" spans="5:40" ht="7.05" customHeight="1" x14ac:dyDescent="0.3">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row>
    <row r="420" spans="5:40" ht="7.05" customHeight="1" x14ac:dyDescent="0.3">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row>
    <row r="421" spans="5:40" ht="7.05" customHeight="1" x14ac:dyDescent="0.3">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row>
    <row r="422" spans="5:40" ht="7.05" customHeight="1" x14ac:dyDescent="0.3">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row>
    <row r="423" spans="5:40" ht="7.05" customHeight="1" x14ac:dyDescent="0.3">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row>
    <row r="424" spans="5:40" ht="7.05" customHeight="1" x14ac:dyDescent="0.3">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row>
    <row r="425" spans="5:40" ht="7.05" customHeight="1" x14ac:dyDescent="0.3">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row>
    <row r="426" spans="5:40" ht="7.05" customHeight="1" x14ac:dyDescent="0.3">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row>
    <row r="427" spans="5:40" ht="7.05" customHeight="1" x14ac:dyDescent="0.3">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row>
    <row r="428" spans="5:40" ht="7.05" customHeight="1" x14ac:dyDescent="0.3">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row>
    <row r="429" spans="5:40" ht="7.05" customHeight="1" x14ac:dyDescent="0.3">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row>
    <row r="430" spans="5:40" ht="7.05" customHeight="1" x14ac:dyDescent="0.3">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row>
    <row r="431" spans="5:40" ht="7.05" customHeight="1" x14ac:dyDescent="0.3">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row>
    <row r="432" spans="5:40" ht="7.05" customHeight="1" x14ac:dyDescent="0.3">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row>
    <row r="433" spans="5:40" ht="7.05" customHeight="1" x14ac:dyDescent="0.3">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row>
    <row r="434" spans="5:40" ht="7.05" customHeight="1" x14ac:dyDescent="0.3">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row>
    <row r="435" spans="5:40" ht="7.05" customHeight="1" x14ac:dyDescent="0.3">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row>
    <row r="436" spans="5:40" ht="7.05" customHeight="1" x14ac:dyDescent="0.3">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row>
    <row r="437" spans="5:40" ht="7.05" customHeight="1" x14ac:dyDescent="0.3">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row>
    <row r="438" spans="5:40" ht="7.05" customHeight="1" x14ac:dyDescent="0.3">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row>
    <row r="439" spans="5:40" ht="7.05" customHeight="1" x14ac:dyDescent="0.3">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row>
    <row r="440" spans="5:40" ht="7.05" customHeight="1" x14ac:dyDescent="0.3">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row>
    <row r="441" spans="5:40" ht="7.05" customHeight="1" x14ac:dyDescent="0.3">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row>
    <row r="442" spans="5:40" ht="7.05" customHeight="1" x14ac:dyDescent="0.3">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row>
    <row r="443" spans="5:40" ht="7.05" customHeight="1" x14ac:dyDescent="0.3">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row>
    <row r="444" spans="5:40" ht="7.05" customHeight="1" x14ac:dyDescent="0.3">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row>
    <row r="445" spans="5:40" ht="7.05" customHeight="1" x14ac:dyDescent="0.3"/>
    <row r="446" spans="5:40" ht="7.05" customHeight="1" x14ac:dyDescent="0.3"/>
    <row r="447" spans="5:40" ht="7.05" customHeight="1" x14ac:dyDescent="0.3"/>
    <row r="448" spans="5:40" ht="7.05" customHeight="1" x14ac:dyDescent="0.3"/>
    <row r="449" ht="7.05" customHeight="1" x14ac:dyDescent="0.3"/>
    <row r="450" ht="7.05" customHeight="1" x14ac:dyDescent="0.3"/>
    <row r="451" ht="7.05" customHeight="1" x14ac:dyDescent="0.3"/>
    <row r="452" ht="7.05" customHeight="1" x14ac:dyDescent="0.3"/>
    <row r="453" ht="7.05" customHeight="1" x14ac:dyDescent="0.3"/>
    <row r="454" ht="7.05" customHeight="1" x14ac:dyDescent="0.3"/>
    <row r="455" ht="7.05" customHeight="1" x14ac:dyDescent="0.3"/>
    <row r="456" ht="7.05" customHeight="1" x14ac:dyDescent="0.3"/>
    <row r="457" ht="7.05" customHeight="1" x14ac:dyDescent="0.3"/>
    <row r="458" ht="7.05" customHeight="1" x14ac:dyDescent="0.3"/>
    <row r="459" ht="7.05" customHeight="1" x14ac:dyDescent="0.3"/>
    <row r="460" ht="7.05" customHeight="1" x14ac:dyDescent="0.3"/>
    <row r="461" ht="7.05" customHeight="1" x14ac:dyDescent="0.3"/>
    <row r="462" ht="7.05" customHeight="1" x14ac:dyDescent="0.3"/>
    <row r="463" ht="7.05" customHeight="1" x14ac:dyDescent="0.3"/>
    <row r="464" ht="7.05" customHeight="1" x14ac:dyDescent="0.3"/>
    <row r="465" ht="7.05" customHeight="1" x14ac:dyDescent="0.3"/>
    <row r="466" ht="7.05" customHeight="1" x14ac:dyDescent="0.3"/>
    <row r="467" ht="7.05" customHeight="1" x14ac:dyDescent="0.3"/>
    <row r="468" ht="7.05" customHeight="1" x14ac:dyDescent="0.3"/>
    <row r="469" ht="7.05" customHeight="1" x14ac:dyDescent="0.3"/>
    <row r="470" ht="7.05" customHeight="1" x14ac:dyDescent="0.3"/>
    <row r="471" ht="7.05" customHeight="1" x14ac:dyDescent="0.3"/>
    <row r="472" ht="7.05" customHeight="1" x14ac:dyDescent="0.3"/>
    <row r="473" ht="7.05" customHeight="1" x14ac:dyDescent="0.3"/>
    <row r="474" ht="7.05" customHeight="1" x14ac:dyDescent="0.3"/>
    <row r="475" ht="7.05" customHeight="1" x14ac:dyDescent="0.3"/>
    <row r="476" ht="7.05" customHeight="1" x14ac:dyDescent="0.3"/>
    <row r="477" ht="7.05" customHeight="1" x14ac:dyDescent="0.3"/>
    <row r="478" ht="7.05" customHeight="1" x14ac:dyDescent="0.3"/>
    <row r="479" ht="7.05" customHeight="1" x14ac:dyDescent="0.3"/>
    <row r="480" ht="7.05" customHeight="1" x14ac:dyDescent="0.3"/>
    <row r="481" ht="7.05" customHeight="1" x14ac:dyDescent="0.3"/>
    <row r="482" ht="7.05" customHeight="1" x14ac:dyDescent="0.3"/>
    <row r="483" ht="7.05" customHeight="1" x14ac:dyDescent="0.3"/>
    <row r="484" ht="7.05" customHeight="1" x14ac:dyDescent="0.3"/>
    <row r="485" ht="7.05" customHeight="1" x14ac:dyDescent="0.3"/>
    <row r="486" ht="7.05" customHeight="1" x14ac:dyDescent="0.3"/>
    <row r="487" ht="7.05" customHeight="1" x14ac:dyDescent="0.3"/>
    <row r="488" ht="7.05" customHeight="1" x14ac:dyDescent="0.3"/>
    <row r="489" ht="7.05" customHeight="1" x14ac:dyDescent="0.3"/>
    <row r="490" ht="7.05" customHeight="1" x14ac:dyDescent="0.3"/>
    <row r="491" ht="7.05" customHeight="1" x14ac:dyDescent="0.3"/>
    <row r="492" ht="7.05" customHeight="1" x14ac:dyDescent="0.3"/>
    <row r="493" ht="7.05" customHeight="1" x14ac:dyDescent="0.3"/>
    <row r="494" ht="7.05" customHeight="1" x14ac:dyDescent="0.3"/>
    <row r="495" ht="7.05" customHeight="1" x14ac:dyDescent="0.3"/>
    <row r="496" ht="7.05" customHeight="1" x14ac:dyDescent="0.3"/>
    <row r="497" ht="7.05" customHeight="1" x14ac:dyDescent="0.3"/>
    <row r="498" ht="7.05" customHeight="1" x14ac:dyDescent="0.3"/>
    <row r="499" ht="7.05" customHeight="1" x14ac:dyDescent="0.3"/>
    <row r="500" ht="7.05" customHeight="1" x14ac:dyDescent="0.3"/>
    <row r="501" ht="7.05" customHeight="1" x14ac:dyDescent="0.3"/>
    <row r="502" ht="7.05" customHeight="1" x14ac:dyDescent="0.3"/>
    <row r="503" ht="7.05" customHeight="1" x14ac:dyDescent="0.3"/>
    <row r="504" ht="7.05" customHeight="1" x14ac:dyDescent="0.3"/>
    <row r="505" ht="7.05" customHeight="1" x14ac:dyDescent="0.3"/>
    <row r="506" ht="7.05" customHeight="1" x14ac:dyDescent="0.3"/>
    <row r="507" ht="7.05" customHeight="1" x14ac:dyDescent="0.3"/>
    <row r="508" ht="7.05" customHeight="1" x14ac:dyDescent="0.3"/>
    <row r="509" ht="7.05" customHeight="1" x14ac:dyDescent="0.3"/>
    <row r="510" ht="7.05" customHeight="1" x14ac:dyDescent="0.3"/>
    <row r="511" ht="7.05" customHeight="1" x14ac:dyDescent="0.3"/>
    <row r="512" ht="7.05" customHeight="1" x14ac:dyDescent="0.3"/>
    <row r="513" ht="7.05" customHeight="1" x14ac:dyDescent="0.3"/>
    <row r="514" ht="7.05" customHeight="1" x14ac:dyDescent="0.3"/>
    <row r="515" ht="7.05" customHeight="1" x14ac:dyDescent="0.3"/>
    <row r="516" ht="7.05" customHeight="1" x14ac:dyDescent="0.3"/>
    <row r="517" ht="7.05" customHeight="1" x14ac:dyDescent="0.3"/>
    <row r="518" ht="7.05" customHeight="1" x14ac:dyDescent="0.3"/>
    <row r="519" ht="7.05" customHeight="1" x14ac:dyDescent="0.3"/>
    <row r="520" ht="7.05" customHeight="1" x14ac:dyDescent="0.3"/>
    <row r="521" ht="7.05" customHeight="1" x14ac:dyDescent="0.3"/>
    <row r="522" ht="7.05" customHeight="1" x14ac:dyDescent="0.3"/>
    <row r="523" ht="7.05" customHeight="1" x14ac:dyDescent="0.3"/>
    <row r="524" ht="7.05" customHeight="1" x14ac:dyDescent="0.3"/>
    <row r="525" ht="7.05" customHeight="1" x14ac:dyDescent="0.3"/>
    <row r="526" ht="7.05" customHeight="1" x14ac:dyDescent="0.3"/>
    <row r="527" ht="7.05" customHeight="1" x14ac:dyDescent="0.3"/>
    <row r="528" ht="7.05" customHeight="1" x14ac:dyDescent="0.3"/>
    <row r="529" ht="7.05" customHeight="1" x14ac:dyDescent="0.3"/>
    <row r="530" ht="7.05" customHeight="1" x14ac:dyDescent="0.3"/>
    <row r="531" ht="7.05" customHeight="1" x14ac:dyDescent="0.3"/>
    <row r="532" ht="7.05" customHeight="1" x14ac:dyDescent="0.3"/>
    <row r="533" ht="7.05" customHeight="1" x14ac:dyDescent="0.3"/>
    <row r="534" ht="7.05" customHeight="1" x14ac:dyDescent="0.3"/>
    <row r="535" ht="7.05" customHeight="1" x14ac:dyDescent="0.3"/>
    <row r="536" ht="7.05" customHeight="1" x14ac:dyDescent="0.3"/>
    <row r="537" ht="7.05" customHeight="1" x14ac:dyDescent="0.3"/>
    <row r="538" ht="7.05" customHeight="1" x14ac:dyDescent="0.3"/>
    <row r="539" ht="7.05" customHeight="1" x14ac:dyDescent="0.3"/>
    <row r="540" ht="7.05" customHeight="1" x14ac:dyDescent="0.3"/>
    <row r="541" ht="7.05" customHeight="1" x14ac:dyDescent="0.3"/>
    <row r="542" ht="7.05" customHeight="1" x14ac:dyDescent="0.3"/>
    <row r="543" ht="7.05" customHeight="1" x14ac:dyDescent="0.3"/>
    <row r="544" ht="7.05" customHeight="1" x14ac:dyDescent="0.3"/>
    <row r="545" ht="7.05" customHeight="1" x14ac:dyDescent="0.3"/>
    <row r="546" ht="7.05" customHeight="1" x14ac:dyDescent="0.3"/>
    <row r="547" ht="7.05" customHeight="1" x14ac:dyDescent="0.3"/>
    <row r="548" ht="7.05" customHeight="1" x14ac:dyDescent="0.3"/>
    <row r="549" ht="7.05" customHeight="1" x14ac:dyDescent="0.3"/>
    <row r="550" ht="7.05" customHeight="1" x14ac:dyDescent="0.3"/>
    <row r="551" ht="7.05" customHeight="1" x14ac:dyDescent="0.3"/>
    <row r="552" ht="7.05" customHeight="1" x14ac:dyDescent="0.3"/>
    <row r="553" ht="7.05" customHeight="1" x14ac:dyDescent="0.3"/>
    <row r="554" ht="7.05" customHeight="1" x14ac:dyDescent="0.3"/>
    <row r="555" ht="7.05" customHeight="1" x14ac:dyDescent="0.3"/>
    <row r="556" ht="7.05" customHeight="1" x14ac:dyDescent="0.3"/>
    <row r="557" ht="7.05" customHeight="1" x14ac:dyDescent="0.3"/>
    <row r="558" ht="7.05" customHeight="1" x14ac:dyDescent="0.3"/>
    <row r="559" ht="7.05" customHeight="1" x14ac:dyDescent="0.3"/>
    <row r="560" ht="7.05" customHeight="1" x14ac:dyDescent="0.3"/>
    <row r="561" ht="7.05" customHeight="1" x14ac:dyDescent="0.3"/>
    <row r="562" ht="7.05" customHeight="1" x14ac:dyDescent="0.3"/>
    <row r="563" ht="7.05" customHeight="1" x14ac:dyDescent="0.3"/>
    <row r="564" ht="7.05" customHeight="1" x14ac:dyDescent="0.3"/>
    <row r="565" ht="7.05" customHeight="1" x14ac:dyDescent="0.3"/>
    <row r="566" ht="7.05" customHeight="1" x14ac:dyDescent="0.3"/>
    <row r="567" ht="7.05" customHeight="1" x14ac:dyDescent="0.3"/>
    <row r="568" ht="7.05" customHeight="1" x14ac:dyDescent="0.3"/>
    <row r="569" ht="7.05" customHeight="1" x14ac:dyDescent="0.3"/>
    <row r="570" ht="7.05" customHeight="1" x14ac:dyDescent="0.3"/>
    <row r="571" ht="7.05" customHeight="1" x14ac:dyDescent="0.3"/>
    <row r="572" ht="7.05" customHeight="1" x14ac:dyDescent="0.3"/>
    <row r="573" ht="7.05" customHeight="1" x14ac:dyDescent="0.3"/>
    <row r="574" ht="7.05" customHeight="1" x14ac:dyDescent="0.3"/>
    <row r="575" ht="7.05" customHeight="1" x14ac:dyDescent="0.3"/>
    <row r="576" ht="7.05" customHeight="1" x14ac:dyDescent="0.3"/>
    <row r="577" ht="7.05" customHeight="1" x14ac:dyDescent="0.3"/>
    <row r="578" ht="7.05" customHeight="1" x14ac:dyDescent="0.3"/>
    <row r="579" ht="7.05" customHeight="1" x14ac:dyDescent="0.3"/>
    <row r="580" ht="7.05" customHeight="1" x14ac:dyDescent="0.3"/>
    <row r="581" ht="7.05" customHeight="1" x14ac:dyDescent="0.3"/>
    <row r="582" ht="7.05" customHeight="1" x14ac:dyDescent="0.3"/>
    <row r="583" ht="7.05" customHeight="1" x14ac:dyDescent="0.3"/>
    <row r="584" ht="7.05" customHeight="1" x14ac:dyDescent="0.3"/>
    <row r="585" ht="7.05" customHeight="1" x14ac:dyDescent="0.3"/>
    <row r="586" ht="7.05" customHeight="1" x14ac:dyDescent="0.3"/>
    <row r="587" ht="7.05" customHeight="1" x14ac:dyDescent="0.3"/>
    <row r="588" ht="7.05" customHeight="1" x14ac:dyDescent="0.3"/>
    <row r="589" ht="7.05" customHeight="1" x14ac:dyDescent="0.3"/>
    <row r="590" ht="7.05" customHeight="1" x14ac:dyDescent="0.3"/>
    <row r="591" ht="7.05" customHeight="1" x14ac:dyDescent="0.3"/>
    <row r="592" ht="7.05" customHeight="1" x14ac:dyDescent="0.3"/>
    <row r="593" ht="7.05" customHeight="1" x14ac:dyDescent="0.3"/>
    <row r="594" ht="7.05" customHeight="1" x14ac:dyDescent="0.3"/>
    <row r="595" ht="7.05" customHeight="1" x14ac:dyDescent="0.3"/>
    <row r="596" ht="7.05" customHeight="1" x14ac:dyDescent="0.3"/>
    <row r="597" ht="7.05" customHeight="1" x14ac:dyDescent="0.3"/>
    <row r="598" ht="7.05" customHeight="1" x14ac:dyDescent="0.3"/>
    <row r="599" ht="7.05" customHeight="1" x14ac:dyDescent="0.3"/>
    <row r="600" ht="7.05" customHeight="1" x14ac:dyDescent="0.3"/>
    <row r="601" ht="7.05" customHeight="1" x14ac:dyDescent="0.3"/>
    <row r="602" ht="7.05" customHeight="1" x14ac:dyDescent="0.3"/>
    <row r="603" ht="7.05" customHeight="1" x14ac:dyDescent="0.3"/>
    <row r="604" ht="7.05" customHeight="1" x14ac:dyDescent="0.3"/>
    <row r="605" ht="7.05" customHeight="1" x14ac:dyDescent="0.3"/>
    <row r="606" ht="7.05" customHeight="1" x14ac:dyDescent="0.3"/>
    <row r="607" ht="7.05" customHeight="1" x14ac:dyDescent="0.3"/>
    <row r="608" ht="7.05" customHeight="1" x14ac:dyDescent="0.3"/>
    <row r="609" ht="7.05" customHeight="1" x14ac:dyDescent="0.3"/>
    <row r="610" ht="7.05" customHeight="1" x14ac:dyDescent="0.3"/>
    <row r="611" ht="7.05" customHeight="1" x14ac:dyDescent="0.3"/>
    <row r="612" ht="7.05" customHeight="1" x14ac:dyDescent="0.3"/>
    <row r="613" ht="7.05" customHeight="1" x14ac:dyDescent="0.3"/>
    <row r="614" ht="7.05" customHeight="1" x14ac:dyDescent="0.3"/>
    <row r="615" ht="7.05" customHeight="1" x14ac:dyDescent="0.3"/>
    <row r="616" ht="7.05" customHeight="1" x14ac:dyDescent="0.3"/>
    <row r="617" ht="7.05" customHeight="1" x14ac:dyDescent="0.3"/>
    <row r="618" ht="7.05" customHeight="1" x14ac:dyDescent="0.3"/>
    <row r="619" ht="7.05" customHeight="1" x14ac:dyDescent="0.3"/>
    <row r="620" ht="7.05" customHeight="1" x14ac:dyDescent="0.3"/>
    <row r="621" ht="7.05" customHeight="1" x14ac:dyDescent="0.3"/>
    <row r="622" ht="7.05" customHeight="1" x14ac:dyDescent="0.3"/>
    <row r="623" ht="7.05" customHeight="1" x14ac:dyDescent="0.3"/>
    <row r="624" ht="7.05" customHeight="1" x14ac:dyDescent="0.3"/>
    <row r="625" ht="7.05" customHeight="1" x14ac:dyDescent="0.3"/>
    <row r="626" ht="7.05" customHeight="1" x14ac:dyDescent="0.3"/>
    <row r="627" ht="7.05" customHeight="1" x14ac:dyDescent="0.3"/>
    <row r="628" ht="7.05" customHeight="1" x14ac:dyDescent="0.3"/>
    <row r="629" ht="7.05" customHeight="1" x14ac:dyDescent="0.3"/>
    <row r="630" ht="7.05" customHeight="1" x14ac:dyDescent="0.3"/>
    <row r="631" ht="7.05" customHeight="1" x14ac:dyDescent="0.3"/>
    <row r="632" ht="7.05" customHeight="1" x14ac:dyDescent="0.3"/>
    <row r="633" ht="7.05" customHeight="1" x14ac:dyDescent="0.3"/>
    <row r="634" ht="7.05" customHeight="1" x14ac:dyDescent="0.3"/>
    <row r="635" ht="7.05" customHeight="1" x14ac:dyDescent="0.3"/>
    <row r="636" ht="7.05" customHeight="1" x14ac:dyDescent="0.3"/>
    <row r="637" ht="7.05" customHeight="1" x14ac:dyDescent="0.3"/>
    <row r="638" ht="7.05" customHeight="1" x14ac:dyDescent="0.3"/>
    <row r="639" ht="7.05" customHeight="1" x14ac:dyDescent="0.3"/>
    <row r="640" ht="7.05" customHeight="1" x14ac:dyDescent="0.3"/>
    <row r="641" ht="7.05" customHeight="1" x14ac:dyDescent="0.3"/>
    <row r="642" ht="7.05" customHeight="1" x14ac:dyDescent="0.3"/>
    <row r="643" ht="7.05" customHeight="1" x14ac:dyDescent="0.3"/>
    <row r="644" ht="7.05" customHeight="1" x14ac:dyDescent="0.3"/>
    <row r="645" ht="7.05" customHeight="1" x14ac:dyDescent="0.3"/>
    <row r="646" ht="7.05" customHeight="1" x14ac:dyDescent="0.3"/>
    <row r="647" ht="7.05" customHeight="1" x14ac:dyDescent="0.3"/>
    <row r="648" ht="7.05" customHeight="1" x14ac:dyDescent="0.3"/>
    <row r="649" ht="7.05" customHeight="1" x14ac:dyDescent="0.3"/>
    <row r="650" ht="7.05" customHeight="1" x14ac:dyDescent="0.3"/>
    <row r="651" ht="7.05" customHeight="1" x14ac:dyDescent="0.3"/>
    <row r="652" ht="7.05" customHeight="1" x14ac:dyDescent="0.3"/>
    <row r="653" ht="7.05" customHeight="1" x14ac:dyDescent="0.3"/>
    <row r="654" ht="7.05" customHeight="1" x14ac:dyDescent="0.3"/>
    <row r="655" ht="7.05" customHeight="1" x14ac:dyDescent="0.3"/>
    <row r="656" ht="7.05" customHeight="1" x14ac:dyDescent="0.3"/>
    <row r="657" ht="7.05" customHeight="1" x14ac:dyDescent="0.3"/>
    <row r="658" ht="7.05" customHeight="1" x14ac:dyDescent="0.3"/>
    <row r="659" ht="7.05" customHeight="1" x14ac:dyDescent="0.3"/>
    <row r="660" ht="7.05" customHeight="1" x14ac:dyDescent="0.3"/>
    <row r="661" ht="7.05" customHeight="1" x14ac:dyDescent="0.3"/>
    <row r="662" ht="7.05" customHeight="1" x14ac:dyDescent="0.3"/>
    <row r="663" ht="7.05" customHeight="1" x14ac:dyDescent="0.3"/>
    <row r="664" ht="7.05" customHeight="1" x14ac:dyDescent="0.3"/>
    <row r="665" ht="7.05" customHeight="1" x14ac:dyDescent="0.3"/>
    <row r="666" ht="7.05" customHeight="1" x14ac:dyDescent="0.3"/>
    <row r="667" ht="7.05" customHeight="1" x14ac:dyDescent="0.3"/>
    <row r="668" ht="7.05" customHeight="1" x14ac:dyDescent="0.3"/>
    <row r="669" ht="7.05" customHeight="1" x14ac:dyDescent="0.3"/>
    <row r="670" ht="7.05" customHeight="1" x14ac:dyDescent="0.3"/>
    <row r="671" ht="7.05" customHeight="1" x14ac:dyDescent="0.3"/>
    <row r="672" ht="7.05" customHeight="1" x14ac:dyDescent="0.3"/>
    <row r="673" ht="7.05" customHeight="1" x14ac:dyDescent="0.3"/>
    <row r="674" ht="7.05" customHeight="1" x14ac:dyDescent="0.3"/>
    <row r="675" ht="7.05" customHeight="1" x14ac:dyDescent="0.3"/>
    <row r="676" ht="7.05" customHeight="1" x14ac:dyDescent="0.3"/>
    <row r="677" ht="7.05" customHeight="1" x14ac:dyDescent="0.3"/>
    <row r="678" ht="7.05" customHeight="1" x14ac:dyDescent="0.3"/>
    <row r="679" ht="7.05" customHeight="1" x14ac:dyDescent="0.3"/>
    <row r="680" ht="7.05" customHeight="1" x14ac:dyDescent="0.3"/>
    <row r="681" ht="7.05" customHeight="1" x14ac:dyDescent="0.3"/>
    <row r="682" ht="7.05" customHeight="1" x14ac:dyDescent="0.3"/>
    <row r="683" ht="7.05" customHeight="1" x14ac:dyDescent="0.3"/>
    <row r="684" ht="7.05" customHeight="1" x14ac:dyDescent="0.3"/>
    <row r="685" ht="7.05" customHeight="1" x14ac:dyDescent="0.3"/>
    <row r="686" ht="7.05" customHeight="1" x14ac:dyDescent="0.3"/>
    <row r="687" ht="7.05" customHeight="1" x14ac:dyDescent="0.3"/>
    <row r="688" ht="7.05" customHeight="1" x14ac:dyDescent="0.3"/>
    <row r="689" ht="7.05" customHeight="1" x14ac:dyDescent="0.3"/>
    <row r="690" ht="7.05" customHeight="1" x14ac:dyDescent="0.3"/>
    <row r="691" ht="7.05" customHeight="1" x14ac:dyDescent="0.3"/>
    <row r="692" ht="7.05" customHeight="1" x14ac:dyDescent="0.3"/>
    <row r="693" ht="7.05" customHeight="1" x14ac:dyDescent="0.3"/>
    <row r="694" ht="7.05" customHeight="1" x14ac:dyDescent="0.3"/>
    <row r="695" ht="7.05" customHeight="1" x14ac:dyDescent="0.3"/>
    <row r="696" ht="7.05" customHeight="1" x14ac:dyDescent="0.3"/>
    <row r="697" ht="7.05" customHeight="1" x14ac:dyDescent="0.3"/>
    <row r="698" ht="7.05" customHeight="1" x14ac:dyDescent="0.3"/>
    <row r="699" ht="7.05" customHeight="1" x14ac:dyDescent="0.3"/>
    <row r="700" ht="7.05" customHeight="1" x14ac:dyDescent="0.3"/>
    <row r="701" ht="7.05" customHeight="1" x14ac:dyDescent="0.3"/>
    <row r="702" ht="7.05" customHeight="1" x14ac:dyDescent="0.3"/>
    <row r="703" ht="7.05" customHeight="1" x14ac:dyDescent="0.3"/>
    <row r="704" ht="7.05" customHeight="1" x14ac:dyDescent="0.3"/>
    <row r="705" ht="7.05" customHeight="1" x14ac:dyDescent="0.3"/>
    <row r="706" ht="7.05" customHeight="1" x14ac:dyDescent="0.3"/>
    <row r="707" ht="7.05" customHeight="1" x14ac:dyDescent="0.3"/>
    <row r="708" ht="7.05" customHeight="1" x14ac:dyDescent="0.3"/>
    <row r="709" ht="7.05" customHeight="1" x14ac:dyDescent="0.3"/>
    <row r="710" ht="7.05" customHeight="1" x14ac:dyDescent="0.3"/>
    <row r="711" ht="7.05" customHeight="1" x14ac:dyDescent="0.3"/>
    <row r="712" ht="7.05" customHeight="1" x14ac:dyDescent="0.3"/>
    <row r="713" ht="7.05" customHeight="1" x14ac:dyDescent="0.3"/>
    <row r="714" ht="7.05" customHeight="1" x14ac:dyDescent="0.3"/>
    <row r="715" ht="7.05" customHeight="1" x14ac:dyDescent="0.3"/>
    <row r="716" ht="7.05" customHeight="1" x14ac:dyDescent="0.3"/>
    <row r="717" ht="7.05" customHeight="1" x14ac:dyDescent="0.3"/>
    <row r="718" ht="7.05" customHeight="1" x14ac:dyDescent="0.3"/>
    <row r="719" ht="7.05" customHeight="1" x14ac:dyDescent="0.3"/>
    <row r="720" ht="7.05" customHeight="1" x14ac:dyDescent="0.3"/>
    <row r="721" ht="7.05" customHeight="1" x14ac:dyDescent="0.3"/>
    <row r="722" ht="7.05" customHeight="1" x14ac:dyDescent="0.3"/>
    <row r="723" ht="7.05" customHeight="1" x14ac:dyDescent="0.3"/>
    <row r="724" ht="7.05" customHeight="1" x14ac:dyDescent="0.3"/>
    <row r="725" ht="7.05" customHeight="1" x14ac:dyDescent="0.3"/>
    <row r="726" ht="7.05" customHeight="1" x14ac:dyDescent="0.3"/>
    <row r="727" ht="7.05" customHeight="1" x14ac:dyDescent="0.3"/>
    <row r="728" ht="7.05" customHeight="1" x14ac:dyDescent="0.3"/>
    <row r="729" ht="7.05" customHeight="1" x14ac:dyDescent="0.3"/>
    <row r="730" ht="7.05" customHeight="1" x14ac:dyDescent="0.3"/>
    <row r="731" ht="7.05" customHeight="1" x14ac:dyDescent="0.3"/>
    <row r="732" ht="7.05" customHeight="1" x14ac:dyDescent="0.3"/>
    <row r="733" ht="7.05" customHeight="1" x14ac:dyDescent="0.3"/>
    <row r="734" ht="7.05" customHeight="1" x14ac:dyDescent="0.3"/>
    <row r="735" ht="7.05" customHeight="1" x14ac:dyDescent="0.3"/>
    <row r="736" ht="7.05" customHeight="1" x14ac:dyDescent="0.3"/>
    <row r="737" ht="7.05" customHeight="1" x14ac:dyDescent="0.3"/>
    <row r="738" ht="7.05" customHeight="1" x14ac:dyDescent="0.3"/>
    <row r="739" ht="7.05" customHeight="1" x14ac:dyDescent="0.3"/>
    <row r="740" ht="7.05" customHeight="1" x14ac:dyDescent="0.3"/>
    <row r="741" ht="7.05" customHeight="1" x14ac:dyDescent="0.3"/>
    <row r="742" ht="7.05" customHeight="1" x14ac:dyDescent="0.3"/>
    <row r="743" ht="7.05" customHeight="1" x14ac:dyDescent="0.3"/>
    <row r="744" ht="7.05" customHeight="1" x14ac:dyDescent="0.3"/>
    <row r="745" ht="7.05" customHeight="1" x14ac:dyDescent="0.3"/>
    <row r="746" ht="7.05" customHeight="1" x14ac:dyDescent="0.3"/>
    <row r="747" ht="7.05" customHeight="1" x14ac:dyDescent="0.3"/>
    <row r="748" ht="7.05" customHeight="1" x14ac:dyDescent="0.3"/>
    <row r="749" ht="7.05" customHeight="1" x14ac:dyDescent="0.3"/>
    <row r="750" ht="7.05" customHeight="1" x14ac:dyDescent="0.3"/>
    <row r="751" ht="7.05" customHeight="1" x14ac:dyDescent="0.3"/>
    <row r="752" ht="7.05" customHeight="1" x14ac:dyDescent="0.3"/>
    <row r="753" ht="7.05" customHeight="1" x14ac:dyDescent="0.3"/>
    <row r="754" ht="7.05" customHeight="1" x14ac:dyDescent="0.3"/>
    <row r="755" ht="7.05" customHeight="1" x14ac:dyDescent="0.3"/>
    <row r="756" ht="7.05" customHeight="1" x14ac:dyDescent="0.3"/>
    <row r="757" ht="7.05" customHeight="1" x14ac:dyDescent="0.3"/>
    <row r="758" ht="7.05" customHeight="1" x14ac:dyDescent="0.3"/>
  </sheetData>
  <sheetProtection algorithmName="SHA-512" hashValue="1sRXCQZXiAf3d6WziHsvGZYHRWftB/PXsbwiht4+59oH/I5vVkhQavaLwA+4bW8rInpUQ55DYudacZ1N+HTF+w==" saltValue="IUKqveFME6lI7jWT5EDGjg==" spinCount="100000" sheet="1" formatCells="0" selectLockedCells="1"/>
  <mergeCells count="354">
    <mergeCell ref="BA3:BG7"/>
    <mergeCell ref="AA206:AB207"/>
    <mergeCell ref="AC206:AE207"/>
    <mergeCell ref="V206:W207"/>
    <mergeCell ref="X206:Y207"/>
    <mergeCell ref="AQ159:AR160"/>
    <mergeCell ref="AQ101:AR102"/>
    <mergeCell ref="E179:J181"/>
    <mergeCell ref="K179:AN181"/>
    <mergeCell ref="E133:AN135"/>
    <mergeCell ref="AU192:AW193"/>
    <mergeCell ref="E183:AN185"/>
    <mergeCell ref="E186:J188"/>
    <mergeCell ref="K186:AN188"/>
    <mergeCell ref="I150:J151"/>
    <mergeCell ref="I153:J154"/>
    <mergeCell ref="I156:J157"/>
    <mergeCell ref="AJ15:AV16"/>
    <mergeCell ref="AA24:AW24"/>
    <mergeCell ref="AO26:AW27"/>
    <mergeCell ref="AO34:AW35"/>
    <mergeCell ref="AO28:AW29"/>
    <mergeCell ref="AO30:AW31"/>
    <mergeCell ref="AO32:AW33"/>
    <mergeCell ref="D212:L213"/>
    <mergeCell ref="N212:Y213"/>
    <mergeCell ref="AA212:AK213"/>
    <mergeCell ref="C25:I25"/>
    <mergeCell ref="C26:I27"/>
    <mergeCell ref="C28:I29"/>
    <mergeCell ref="C30:I31"/>
    <mergeCell ref="C32:I33"/>
    <mergeCell ref="C34:I35"/>
    <mergeCell ref="AA107:AN108"/>
    <mergeCell ref="AF34:AN35"/>
    <mergeCell ref="AF25:AN25"/>
    <mergeCell ref="U26:AE27"/>
    <mergeCell ref="U28:AE29"/>
    <mergeCell ref="U30:AE31"/>
    <mergeCell ref="U32:AE33"/>
    <mergeCell ref="U34:AE35"/>
    <mergeCell ref="U25:AE25"/>
    <mergeCell ref="E86:AN88"/>
    <mergeCell ref="J25:T25"/>
    <mergeCell ref="E203:AT204"/>
    <mergeCell ref="C176:D178"/>
    <mergeCell ref="E176:AN178"/>
    <mergeCell ref="C183:D185"/>
    <mergeCell ref="BJ192:BJ193"/>
    <mergeCell ref="BK192:BK193"/>
    <mergeCell ref="AO133:AP134"/>
    <mergeCell ref="AQ133:AR134"/>
    <mergeCell ref="AS133:AT134"/>
    <mergeCell ref="AU133:AW134"/>
    <mergeCell ref="BJ133:BJ134"/>
    <mergeCell ref="BK133:BK134"/>
    <mergeCell ref="BJ171:BJ172"/>
    <mergeCell ref="BK171:BK172"/>
    <mergeCell ref="AO178:AP179"/>
    <mergeCell ref="AQ178:AR179"/>
    <mergeCell ref="AS178:AT179"/>
    <mergeCell ref="AU178:AW179"/>
    <mergeCell ref="BJ178:BJ179"/>
    <mergeCell ref="BK178:BK179"/>
    <mergeCell ref="AO185:AP186"/>
    <mergeCell ref="AQ185:AR186"/>
    <mergeCell ref="AS185:AT186"/>
    <mergeCell ref="AU185:AW186"/>
    <mergeCell ref="BJ185:BJ186"/>
    <mergeCell ref="BK185:BK186"/>
    <mergeCell ref="AO159:AP160"/>
    <mergeCell ref="AS159:AT160"/>
    <mergeCell ref="BJ159:BJ160"/>
    <mergeCell ref="BK159:BK160"/>
    <mergeCell ref="AO164:AP165"/>
    <mergeCell ref="AQ164:AR165"/>
    <mergeCell ref="AS164:AT165"/>
    <mergeCell ref="AU164:AW165"/>
    <mergeCell ref="BJ164:BJ165"/>
    <mergeCell ref="BK164:BK165"/>
    <mergeCell ref="AU159:AW160"/>
    <mergeCell ref="BJ150:BJ151"/>
    <mergeCell ref="BK150:BK151"/>
    <mergeCell ref="AO153:AP154"/>
    <mergeCell ref="AQ153:AR154"/>
    <mergeCell ref="AS153:AT154"/>
    <mergeCell ref="BJ153:BJ154"/>
    <mergeCell ref="BK153:BK154"/>
    <mergeCell ref="AO156:AP157"/>
    <mergeCell ref="AQ156:AR157"/>
    <mergeCell ref="AS156:AT157"/>
    <mergeCell ref="BJ156:BJ157"/>
    <mergeCell ref="BK156:BK157"/>
    <mergeCell ref="AU156:AW157"/>
    <mergeCell ref="AU150:AW151"/>
    <mergeCell ref="AU153:AW154"/>
    <mergeCell ref="AO150:AP151"/>
    <mergeCell ref="AQ150:AR151"/>
    <mergeCell ref="AS150:AT151"/>
    <mergeCell ref="BJ141:BJ142"/>
    <mergeCell ref="BK141:BK142"/>
    <mergeCell ref="AO144:AP145"/>
    <mergeCell ref="AQ144:AR145"/>
    <mergeCell ref="AS144:AT145"/>
    <mergeCell ref="BJ144:BJ145"/>
    <mergeCell ref="BK144:BK145"/>
    <mergeCell ref="AO147:AP148"/>
    <mergeCell ref="AQ147:AR148"/>
    <mergeCell ref="AS147:AT148"/>
    <mergeCell ref="BJ147:BJ148"/>
    <mergeCell ref="BK147:BK148"/>
    <mergeCell ref="AU141:AW142"/>
    <mergeCell ref="AU144:AW145"/>
    <mergeCell ref="AU147:AW148"/>
    <mergeCell ref="AO141:AP142"/>
    <mergeCell ref="AQ141:AR142"/>
    <mergeCell ref="AS141:AT142"/>
    <mergeCell ref="BJ128:BJ129"/>
    <mergeCell ref="BK128:BK129"/>
    <mergeCell ref="AO138:AP139"/>
    <mergeCell ref="AQ138:AR139"/>
    <mergeCell ref="AS138:AT139"/>
    <mergeCell ref="BJ138:BJ139"/>
    <mergeCell ref="BK138:BK139"/>
    <mergeCell ref="AO114:AP115"/>
    <mergeCell ref="AQ114:AR115"/>
    <mergeCell ref="AS114:AT115"/>
    <mergeCell ref="AU114:AW115"/>
    <mergeCell ref="BJ114:BJ115"/>
    <mergeCell ref="BK114:BK115"/>
    <mergeCell ref="AO121:AP122"/>
    <mergeCell ref="AQ121:AR122"/>
    <mergeCell ref="AS121:AT122"/>
    <mergeCell ref="AU121:AW122"/>
    <mergeCell ref="BJ121:BJ122"/>
    <mergeCell ref="BK121:BK122"/>
    <mergeCell ref="AU138:AW139"/>
    <mergeCell ref="AS128:AT129"/>
    <mergeCell ref="AU128:AW129"/>
    <mergeCell ref="BJ101:BJ102"/>
    <mergeCell ref="BK101:BK102"/>
    <mergeCell ref="AO104:AP105"/>
    <mergeCell ref="BJ104:BJ105"/>
    <mergeCell ref="BK104:BK105"/>
    <mergeCell ref="AQ104:AW105"/>
    <mergeCell ref="BJ81:BJ82"/>
    <mergeCell ref="BK81:BK82"/>
    <mergeCell ref="AO88:AP89"/>
    <mergeCell ref="AQ88:AR89"/>
    <mergeCell ref="AS88:AT89"/>
    <mergeCell ref="AU88:AW89"/>
    <mergeCell ref="BJ88:BJ89"/>
    <mergeCell ref="BK88:BK89"/>
    <mergeCell ref="AO95:AP96"/>
    <mergeCell ref="AQ95:AR96"/>
    <mergeCell ref="AS95:AT96"/>
    <mergeCell ref="AU95:AW96"/>
    <mergeCell ref="BJ95:BJ96"/>
    <mergeCell ref="BK95:BK96"/>
    <mergeCell ref="AO81:AP82"/>
    <mergeCell ref="AQ81:AR82"/>
    <mergeCell ref="AS81:AT82"/>
    <mergeCell ref="AO101:AP102"/>
    <mergeCell ref="BJ60:BJ61"/>
    <mergeCell ref="BK60:BK61"/>
    <mergeCell ref="AO67:AP68"/>
    <mergeCell ref="AQ67:AR68"/>
    <mergeCell ref="AS67:AT68"/>
    <mergeCell ref="AU67:AW68"/>
    <mergeCell ref="BJ67:BJ68"/>
    <mergeCell ref="BK67:BK68"/>
    <mergeCell ref="AO74:AP75"/>
    <mergeCell ref="AQ74:AR75"/>
    <mergeCell ref="AS74:AT75"/>
    <mergeCell ref="AU74:AW75"/>
    <mergeCell ref="BJ74:BJ75"/>
    <mergeCell ref="BK74:BK75"/>
    <mergeCell ref="AO60:AP61"/>
    <mergeCell ref="AQ60:AR61"/>
    <mergeCell ref="AS60:AT61"/>
    <mergeCell ref="AU60:AW61"/>
    <mergeCell ref="BK39:BK40"/>
    <mergeCell ref="AO46:AP47"/>
    <mergeCell ref="AQ46:AR47"/>
    <mergeCell ref="AS46:AT47"/>
    <mergeCell ref="AU46:AW47"/>
    <mergeCell ref="BJ46:BJ47"/>
    <mergeCell ref="BK46:BK47"/>
    <mergeCell ref="AO53:AP54"/>
    <mergeCell ref="AQ53:AR54"/>
    <mergeCell ref="AS53:AT54"/>
    <mergeCell ref="AU53:AW54"/>
    <mergeCell ref="BJ53:BJ54"/>
    <mergeCell ref="BK53:BK54"/>
    <mergeCell ref="AO39:AP40"/>
    <mergeCell ref="AQ39:AR40"/>
    <mergeCell ref="AS39:AT40"/>
    <mergeCell ref="AU39:AW40"/>
    <mergeCell ref="BJ39:BJ40"/>
    <mergeCell ref="AO25:AW25"/>
    <mergeCell ref="R3:T4"/>
    <mergeCell ref="D21:L22"/>
    <mergeCell ref="D19:L20"/>
    <mergeCell ref="D17:L18"/>
    <mergeCell ref="D15:L16"/>
    <mergeCell ref="M15:Y16"/>
    <mergeCell ref="M17:Y18"/>
    <mergeCell ref="M19:Y20"/>
    <mergeCell ref="M21:Y22"/>
    <mergeCell ref="C6:AW9"/>
    <mergeCell ref="B11:AX12"/>
    <mergeCell ref="AA14:AV14"/>
    <mergeCell ref="AA15:AI16"/>
    <mergeCell ref="AA17:AI18"/>
    <mergeCell ref="AA19:AI20"/>
    <mergeCell ref="K150:AN151"/>
    <mergeCell ref="K153:AN154"/>
    <mergeCell ref="I159:J160"/>
    <mergeCell ref="K159:AN160"/>
    <mergeCell ref="E136:AN137"/>
    <mergeCell ref="I138:J139"/>
    <mergeCell ref="I141:J142"/>
    <mergeCell ref="I144:J145"/>
    <mergeCell ref="I147:J148"/>
    <mergeCell ref="K138:AN139"/>
    <mergeCell ref="K141:AN142"/>
    <mergeCell ref="K144:AN145"/>
    <mergeCell ref="K147:AN148"/>
    <mergeCell ref="K156:AN157"/>
    <mergeCell ref="C133:D135"/>
    <mergeCell ref="C86:D88"/>
    <mergeCell ref="C44:D46"/>
    <mergeCell ref="AF26:AN27"/>
    <mergeCell ref="E44:AN46"/>
    <mergeCell ref="C51:D53"/>
    <mergeCell ref="E51:AN53"/>
    <mergeCell ref="E40:J42"/>
    <mergeCell ref="K40:AN42"/>
    <mergeCell ref="E47:J49"/>
    <mergeCell ref="K47:AN49"/>
    <mergeCell ref="C37:D39"/>
    <mergeCell ref="AF28:AN29"/>
    <mergeCell ref="AF30:AN31"/>
    <mergeCell ref="AF32:AN33"/>
    <mergeCell ref="J32:T33"/>
    <mergeCell ref="J34:T35"/>
    <mergeCell ref="C72:D74"/>
    <mergeCell ref="E72:AN74"/>
    <mergeCell ref="E75:J77"/>
    <mergeCell ref="K75:AN77"/>
    <mergeCell ref="C65:D67"/>
    <mergeCell ref="E82:J84"/>
    <mergeCell ref="E68:J70"/>
    <mergeCell ref="E58:AN60"/>
    <mergeCell ref="E129:J131"/>
    <mergeCell ref="K129:AN131"/>
    <mergeCell ref="E122:J124"/>
    <mergeCell ref="K122:AN124"/>
    <mergeCell ref="C126:D128"/>
    <mergeCell ref="E126:AN128"/>
    <mergeCell ref="C119:D121"/>
    <mergeCell ref="AO128:AP129"/>
    <mergeCell ref="C93:D95"/>
    <mergeCell ref="E93:AN95"/>
    <mergeCell ref="E119:AN121"/>
    <mergeCell ref="I109:Q109"/>
    <mergeCell ref="I110:Q110"/>
    <mergeCell ref="Z109:AH109"/>
    <mergeCell ref="Z110:AH110"/>
    <mergeCell ref="R109:Y109"/>
    <mergeCell ref="R110:Y110"/>
    <mergeCell ref="AI109:AQ109"/>
    <mergeCell ref="AI110:AQ110"/>
    <mergeCell ref="AO192:AP193"/>
    <mergeCell ref="AQ192:AR193"/>
    <mergeCell ref="AS192:AT193"/>
    <mergeCell ref="E165:J167"/>
    <mergeCell ref="K165:AN167"/>
    <mergeCell ref="C169:D171"/>
    <mergeCell ref="Y3:Y4"/>
    <mergeCell ref="Z3:AQ4"/>
    <mergeCell ref="J26:T27"/>
    <mergeCell ref="J28:T29"/>
    <mergeCell ref="J30:T31"/>
    <mergeCell ref="E37:AN39"/>
    <mergeCell ref="E54:J56"/>
    <mergeCell ref="AA21:AI22"/>
    <mergeCell ref="AJ17:AV18"/>
    <mergeCell ref="AJ19:AV20"/>
    <mergeCell ref="AJ21:AV22"/>
    <mergeCell ref="U3:X4"/>
    <mergeCell ref="E65:AN67"/>
    <mergeCell ref="AQ128:AR129"/>
    <mergeCell ref="AS101:AT102"/>
    <mergeCell ref="AU101:AW102"/>
    <mergeCell ref="AU81:AW82"/>
    <mergeCell ref="C58:D60"/>
    <mergeCell ref="Y197:AN198"/>
    <mergeCell ref="N199:Q200"/>
    <mergeCell ref="AE199:AH200"/>
    <mergeCell ref="C162:D164"/>
    <mergeCell ref="E162:AN164"/>
    <mergeCell ref="C190:D192"/>
    <mergeCell ref="E190:AN192"/>
    <mergeCell ref="E193:J195"/>
    <mergeCell ref="K193:AN195"/>
    <mergeCell ref="C24:Z24"/>
    <mergeCell ref="D210:L211"/>
    <mergeCell ref="AM208:AV211"/>
    <mergeCell ref="AM212:AV213"/>
    <mergeCell ref="N210:Y211"/>
    <mergeCell ref="AA210:AK211"/>
    <mergeCell ref="C100:D102"/>
    <mergeCell ref="E100:AN102"/>
    <mergeCell ref="E103:J105"/>
    <mergeCell ref="K103:AN105"/>
    <mergeCell ref="E169:AN171"/>
    <mergeCell ref="E172:J174"/>
    <mergeCell ref="K172:AN174"/>
    <mergeCell ref="AO171:AP172"/>
    <mergeCell ref="AQ171:AR172"/>
    <mergeCell ref="AS171:AT172"/>
    <mergeCell ref="C112:D114"/>
    <mergeCell ref="E112:AN114"/>
    <mergeCell ref="E115:J117"/>
    <mergeCell ref="K115:AN117"/>
    <mergeCell ref="AO107:AQ108"/>
    <mergeCell ref="AU171:AW172"/>
    <mergeCell ref="C197:D199"/>
    <mergeCell ref="H197:W198"/>
    <mergeCell ref="AR107:AX110"/>
    <mergeCell ref="BA11:BG13"/>
    <mergeCell ref="BH11:BH13"/>
    <mergeCell ref="I1:Z2"/>
    <mergeCell ref="I3:Q4"/>
    <mergeCell ref="AR1:AX4"/>
    <mergeCell ref="B1:F4"/>
    <mergeCell ref="G1:H4"/>
    <mergeCell ref="I107:Z108"/>
    <mergeCell ref="B107:F110"/>
    <mergeCell ref="G107:H110"/>
    <mergeCell ref="E96:J98"/>
    <mergeCell ref="E61:J63"/>
    <mergeCell ref="K61:AN63"/>
    <mergeCell ref="K68:AN70"/>
    <mergeCell ref="K96:AN98"/>
    <mergeCell ref="E89:J91"/>
    <mergeCell ref="C79:D81"/>
    <mergeCell ref="E79:AN81"/>
    <mergeCell ref="K82:AN84"/>
    <mergeCell ref="K54:AN56"/>
    <mergeCell ref="K89:AN91"/>
    <mergeCell ref="AA1:AQ2"/>
    <mergeCell ref="D14:L14"/>
  </mergeCells>
  <conditionalFormatting sqref="D210:L211">
    <cfRule type="cellIs" dxfId="45" priority="3" operator="equal">
      <formula>""</formula>
    </cfRule>
  </conditionalFormatting>
  <conditionalFormatting sqref="J26:AW33">
    <cfRule type="cellIs" dxfId="44" priority="6" operator="equal">
      <formula>""</formula>
    </cfRule>
  </conditionalFormatting>
  <conditionalFormatting sqref="K40:AN42">
    <cfRule type="expression" dxfId="43" priority="68">
      <formula>$BK$39=TRUE</formula>
    </cfRule>
    <cfRule type="expression" dxfId="42" priority="67">
      <formula>$BJ$41=FALSE</formula>
    </cfRule>
  </conditionalFormatting>
  <conditionalFormatting sqref="K47:AN49">
    <cfRule type="expression" dxfId="41" priority="66">
      <formula>$BK$46=TRUE</formula>
    </cfRule>
    <cfRule type="expression" dxfId="40" priority="65">
      <formula>$BJ$48=FALSE</formula>
    </cfRule>
  </conditionalFormatting>
  <conditionalFormatting sqref="K54:AN56">
    <cfRule type="expression" dxfId="39" priority="64">
      <formula>$BK$53=TRUE</formula>
    </cfRule>
    <cfRule type="expression" dxfId="38" priority="63">
      <formula>$BJ$55=FALSE</formula>
    </cfRule>
  </conditionalFormatting>
  <conditionalFormatting sqref="K61:AN63">
    <cfRule type="expression" dxfId="37" priority="62">
      <formula>$BJ$60=TRUE</formula>
    </cfRule>
    <cfRule type="expression" dxfId="36" priority="61">
      <formula>$BJ$62=FALSE</formula>
    </cfRule>
  </conditionalFormatting>
  <conditionalFormatting sqref="K68:AN70">
    <cfRule type="expression" dxfId="35" priority="60">
      <formula>$BK$67=TRUE</formula>
    </cfRule>
    <cfRule type="expression" dxfId="34" priority="59">
      <formula>$BJ$69=FALSE</formula>
    </cfRule>
  </conditionalFormatting>
  <conditionalFormatting sqref="K75:AN77">
    <cfRule type="expression" dxfId="33" priority="57">
      <formula>$BJ$76=FALSE</formula>
    </cfRule>
    <cfRule type="expression" dxfId="32" priority="58">
      <formula>$BJ$74=TRUE</formula>
    </cfRule>
  </conditionalFormatting>
  <conditionalFormatting sqref="K82:AN84">
    <cfRule type="expression" dxfId="31" priority="56">
      <formula>$BK$81=TRUE</formula>
    </cfRule>
    <cfRule type="expression" dxfId="30" priority="55">
      <formula>$BJ$83=FALSE</formula>
    </cfRule>
  </conditionalFormatting>
  <conditionalFormatting sqref="K89:AN91">
    <cfRule type="expression" dxfId="29" priority="54">
      <formula>$BK$88=TRUE</formula>
    </cfRule>
    <cfRule type="expression" dxfId="28" priority="53">
      <formula>$BJ$90=FALSE</formula>
    </cfRule>
  </conditionalFormatting>
  <conditionalFormatting sqref="K96:AN98">
    <cfRule type="expression" dxfId="27" priority="52">
      <formula>$BK$95=TRUE</formula>
    </cfRule>
    <cfRule type="expression" dxfId="26" priority="51">
      <formula>$BJ$97=FALSE</formula>
    </cfRule>
  </conditionalFormatting>
  <conditionalFormatting sqref="K103:AN105">
    <cfRule type="expression" dxfId="25" priority="50">
      <formula>$BK$101=TRUE</formula>
    </cfRule>
    <cfRule type="expression" dxfId="24" priority="49">
      <formula>$BJ$103=FALSE</formula>
    </cfRule>
  </conditionalFormatting>
  <conditionalFormatting sqref="K115:AN117">
    <cfRule type="expression" dxfId="23" priority="48">
      <formula>$BK$114=TRUE</formula>
    </cfRule>
    <cfRule type="expression" dxfId="22" priority="47">
      <formula>$BJ$116=FALSE</formula>
    </cfRule>
  </conditionalFormatting>
  <conditionalFormatting sqref="K122:AN124">
    <cfRule type="expression" dxfId="21" priority="45">
      <formula>$BJ$123=FALSE</formula>
    </cfRule>
    <cfRule type="expression" dxfId="20" priority="46">
      <formula>$BK$121=TRUE</formula>
    </cfRule>
  </conditionalFormatting>
  <conditionalFormatting sqref="K129:AN131">
    <cfRule type="expression" dxfId="19" priority="44">
      <formula>$BJ$128=TRUE</formula>
    </cfRule>
    <cfRule type="expression" dxfId="18" priority="43">
      <formula>$BJ$130=FALSE</formula>
    </cfRule>
  </conditionalFormatting>
  <conditionalFormatting sqref="K165:AN167">
    <cfRule type="expression" dxfId="17" priority="41">
      <formula>$BK$164=TRUE</formula>
    </cfRule>
    <cfRule type="expression" dxfId="16" priority="40">
      <formula>$BJ$166=FALSE</formula>
    </cfRule>
  </conditionalFormatting>
  <conditionalFormatting sqref="K172:AN174">
    <cfRule type="expression" dxfId="15" priority="39">
      <formula>$BK$171=TRUE</formula>
    </cfRule>
    <cfRule type="expression" dxfId="14" priority="38">
      <formula>$BJ$173=FALSE</formula>
    </cfRule>
  </conditionalFormatting>
  <conditionalFormatting sqref="K179:AN181">
    <cfRule type="expression" dxfId="13" priority="37">
      <formula>$BK$178=TRUE</formula>
    </cfRule>
    <cfRule type="expression" dxfId="12" priority="36">
      <formula>$BJ$180=FALSE</formula>
    </cfRule>
  </conditionalFormatting>
  <conditionalFormatting sqref="K186:AN188">
    <cfRule type="expression" dxfId="11" priority="35">
      <formula>$BK$185=TRUE</formula>
    </cfRule>
    <cfRule type="expression" dxfId="10" priority="34">
      <formula>$BJ$187=FALSE</formula>
    </cfRule>
  </conditionalFormatting>
  <conditionalFormatting sqref="K193:AN195">
    <cfRule type="expression" dxfId="9" priority="33">
      <formula>$BJ$192=TRUE</formula>
    </cfRule>
    <cfRule type="expression" dxfId="8" priority="32">
      <formula>$BJ$194=FALSE</formula>
    </cfRule>
  </conditionalFormatting>
  <conditionalFormatting sqref="M15:Y22">
    <cfRule type="cellIs" dxfId="7" priority="26" operator="equal">
      <formula>""</formula>
    </cfRule>
  </conditionalFormatting>
  <conditionalFormatting sqref="N199:Q200">
    <cfRule type="cellIs" dxfId="6" priority="31" operator="equal">
      <formula>""</formula>
    </cfRule>
  </conditionalFormatting>
  <conditionalFormatting sqref="N210:Y211">
    <cfRule type="cellIs" dxfId="5" priority="2" operator="equal">
      <formula>""</formula>
    </cfRule>
  </conditionalFormatting>
  <conditionalFormatting sqref="X206:Y207">
    <cfRule type="expression" dxfId="4" priority="5">
      <formula>$BJ$205=TRUE</formula>
    </cfRule>
  </conditionalFormatting>
  <conditionalFormatting sqref="AA210:AK211">
    <cfRule type="cellIs" dxfId="3" priority="1" operator="equal">
      <formula>""</formula>
    </cfRule>
  </conditionalFormatting>
  <conditionalFormatting sqref="AC206:AE207">
    <cfRule type="expression" dxfId="2" priority="4">
      <formula>$BK$205=TRUE</formula>
    </cfRule>
  </conditionalFormatting>
  <conditionalFormatting sqref="AE199:AH200">
    <cfRule type="cellIs" dxfId="1" priority="30" operator="equal">
      <formula>""</formula>
    </cfRule>
  </conditionalFormatting>
  <conditionalFormatting sqref="AJ15:AV22">
    <cfRule type="cellIs" dxfId="0" priority="22" operator="equal">
      <formula>""</formula>
    </cfRule>
  </conditionalFormatting>
  <pageMargins left="0.31496062992125984" right="0.23622047244094491" top="0.39370078740157483" bottom="0.35433070866141736" header="0" footer="0"/>
  <pageSetup paperSize="9" fitToHeight="0" orientation="portrait" r:id="rId1"/>
  <headerFooter>
    <oddFooter>&amp;R&amp;9Page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40</xdr:col>
                    <xdr:colOff>83820</xdr:colOff>
                    <xdr:row>52</xdr:row>
                    <xdr:rowOff>0</xdr:rowOff>
                  </from>
                  <to>
                    <xdr:col>44</xdr:col>
                    <xdr:colOff>7620</xdr:colOff>
                    <xdr:row>54</xdr:row>
                    <xdr:rowOff>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44</xdr:col>
                    <xdr:colOff>83820</xdr:colOff>
                    <xdr:row>52</xdr:row>
                    <xdr:rowOff>0</xdr:rowOff>
                  </from>
                  <to>
                    <xdr:col>48</xdr:col>
                    <xdr:colOff>129540</xdr:colOff>
                    <xdr:row>54</xdr:row>
                    <xdr:rowOff>0</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40</xdr:col>
                    <xdr:colOff>83820</xdr:colOff>
                    <xdr:row>59</xdr:row>
                    <xdr:rowOff>0</xdr:rowOff>
                  </from>
                  <to>
                    <xdr:col>44</xdr:col>
                    <xdr:colOff>7620</xdr:colOff>
                    <xdr:row>61</xdr:row>
                    <xdr:rowOff>22860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44</xdr:col>
                    <xdr:colOff>83820</xdr:colOff>
                    <xdr:row>58</xdr:row>
                    <xdr:rowOff>76200</xdr:rowOff>
                  </from>
                  <to>
                    <xdr:col>48</xdr:col>
                    <xdr:colOff>129540</xdr:colOff>
                    <xdr:row>61</xdr:row>
                    <xdr:rowOff>15240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40</xdr:col>
                    <xdr:colOff>83820</xdr:colOff>
                    <xdr:row>66</xdr:row>
                    <xdr:rowOff>0</xdr:rowOff>
                  </from>
                  <to>
                    <xdr:col>44</xdr:col>
                    <xdr:colOff>7620</xdr:colOff>
                    <xdr:row>68</xdr:row>
                    <xdr:rowOff>22860</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44</xdr:col>
                    <xdr:colOff>83820</xdr:colOff>
                    <xdr:row>65</xdr:row>
                    <xdr:rowOff>76200</xdr:rowOff>
                  </from>
                  <to>
                    <xdr:col>48</xdr:col>
                    <xdr:colOff>129540</xdr:colOff>
                    <xdr:row>68</xdr:row>
                    <xdr:rowOff>15240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40</xdr:col>
                    <xdr:colOff>83820</xdr:colOff>
                    <xdr:row>73</xdr:row>
                    <xdr:rowOff>0</xdr:rowOff>
                  </from>
                  <to>
                    <xdr:col>44</xdr:col>
                    <xdr:colOff>7620</xdr:colOff>
                    <xdr:row>75</xdr:row>
                    <xdr:rowOff>22860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44</xdr:col>
                    <xdr:colOff>83820</xdr:colOff>
                    <xdr:row>72</xdr:row>
                    <xdr:rowOff>76200</xdr:rowOff>
                  </from>
                  <to>
                    <xdr:col>48</xdr:col>
                    <xdr:colOff>129540</xdr:colOff>
                    <xdr:row>75</xdr:row>
                    <xdr:rowOff>15240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40</xdr:col>
                    <xdr:colOff>83820</xdr:colOff>
                    <xdr:row>80</xdr:row>
                    <xdr:rowOff>0</xdr:rowOff>
                  </from>
                  <to>
                    <xdr:col>44</xdr:col>
                    <xdr:colOff>7620</xdr:colOff>
                    <xdr:row>82</xdr:row>
                    <xdr:rowOff>22860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44</xdr:col>
                    <xdr:colOff>83820</xdr:colOff>
                    <xdr:row>79</xdr:row>
                    <xdr:rowOff>76200</xdr:rowOff>
                  </from>
                  <to>
                    <xdr:col>48</xdr:col>
                    <xdr:colOff>129540</xdr:colOff>
                    <xdr:row>82</xdr:row>
                    <xdr:rowOff>15240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40</xdr:col>
                    <xdr:colOff>83820</xdr:colOff>
                    <xdr:row>87</xdr:row>
                    <xdr:rowOff>0</xdr:rowOff>
                  </from>
                  <to>
                    <xdr:col>44</xdr:col>
                    <xdr:colOff>7620</xdr:colOff>
                    <xdr:row>89</xdr:row>
                    <xdr:rowOff>22860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44</xdr:col>
                    <xdr:colOff>83820</xdr:colOff>
                    <xdr:row>86</xdr:row>
                    <xdr:rowOff>76200</xdr:rowOff>
                  </from>
                  <to>
                    <xdr:col>48</xdr:col>
                    <xdr:colOff>129540</xdr:colOff>
                    <xdr:row>89</xdr:row>
                    <xdr:rowOff>15240</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40</xdr:col>
                    <xdr:colOff>83820</xdr:colOff>
                    <xdr:row>100</xdr:row>
                    <xdr:rowOff>0</xdr:rowOff>
                  </from>
                  <to>
                    <xdr:col>44</xdr:col>
                    <xdr:colOff>7620</xdr:colOff>
                    <xdr:row>102</xdr:row>
                    <xdr:rowOff>22860</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44</xdr:col>
                    <xdr:colOff>83820</xdr:colOff>
                    <xdr:row>99</xdr:row>
                    <xdr:rowOff>76200</xdr:rowOff>
                  </from>
                  <to>
                    <xdr:col>48</xdr:col>
                    <xdr:colOff>129540</xdr:colOff>
                    <xdr:row>102</xdr:row>
                    <xdr:rowOff>15240</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from>
                    <xdr:col>40</xdr:col>
                    <xdr:colOff>83820</xdr:colOff>
                    <xdr:row>38</xdr:row>
                    <xdr:rowOff>0</xdr:rowOff>
                  </from>
                  <to>
                    <xdr:col>44</xdr:col>
                    <xdr:colOff>7620</xdr:colOff>
                    <xdr:row>40</xdr:row>
                    <xdr:rowOff>0</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from>
                    <xdr:col>44</xdr:col>
                    <xdr:colOff>83820</xdr:colOff>
                    <xdr:row>38</xdr:row>
                    <xdr:rowOff>0</xdr:rowOff>
                  </from>
                  <to>
                    <xdr:col>48</xdr:col>
                    <xdr:colOff>129540</xdr:colOff>
                    <xdr:row>40</xdr:row>
                    <xdr:rowOff>0</xdr:rowOff>
                  </to>
                </anchor>
              </controlPr>
            </control>
          </mc:Choice>
        </mc:AlternateContent>
        <mc:AlternateContent xmlns:mc="http://schemas.openxmlformats.org/markup-compatibility/2006">
          <mc:Choice Requires="x14">
            <control shapeId="1034" r:id="rId20" name="Check Box 10">
              <controlPr defaultSize="0" autoFill="0" autoLine="0" autoPict="0">
                <anchor moveWithCells="1">
                  <from>
                    <xdr:col>40</xdr:col>
                    <xdr:colOff>83820</xdr:colOff>
                    <xdr:row>45</xdr:row>
                    <xdr:rowOff>0</xdr:rowOff>
                  </from>
                  <to>
                    <xdr:col>44</xdr:col>
                    <xdr:colOff>7620</xdr:colOff>
                    <xdr:row>47</xdr:row>
                    <xdr:rowOff>0</xdr:rowOff>
                  </to>
                </anchor>
              </controlPr>
            </control>
          </mc:Choice>
        </mc:AlternateContent>
        <mc:AlternateContent xmlns:mc="http://schemas.openxmlformats.org/markup-compatibility/2006">
          <mc:Choice Requires="x14">
            <control shapeId="1035" r:id="rId21" name="Check Box 11">
              <controlPr defaultSize="0" autoFill="0" autoLine="0" autoPict="0">
                <anchor moveWithCells="1">
                  <from>
                    <xdr:col>44</xdr:col>
                    <xdr:colOff>83820</xdr:colOff>
                    <xdr:row>45</xdr:row>
                    <xdr:rowOff>0</xdr:rowOff>
                  </from>
                  <to>
                    <xdr:col>48</xdr:col>
                    <xdr:colOff>129540</xdr:colOff>
                    <xdr:row>47</xdr:row>
                    <xdr:rowOff>0</xdr:rowOff>
                  </to>
                </anchor>
              </controlPr>
            </control>
          </mc:Choice>
        </mc:AlternateContent>
        <mc:AlternateContent xmlns:mc="http://schemas.openxmlformats.org/markup-compatibility/2006">
          <mc:Choice Requires="x14">
            <control shapeId="1058" r:id="rId22" name="Check Box 34">
              <controlPr defaultSize="0" autoFill="0" autoLine="0" autoPict="0">
                <anchor moveWithCells="1">
                  <from>
                    <xdr:col>40</xdr:col>
                    <xdr:colOff>83820</xdr:colOff>
                    <xdr:row>103</xdr:row>
                    <xdr:rowOff>0</xdr:rowOff>
                  </from>
                  <to>
                    <xdr:col>48</xdr:col>
                    <xdr:colOff>121920</xdr:colOff>
                    <xdr:row>105</xdr:row>
                    <xdr:rowOff>22860</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40</xdr:col>
                    <xdr:colOff>83820</xdr:colOff>
                    <xdr:row>94</xdr:row>
                    <xdr:rowOff>0</xdr:rowOff>
                  </from>
                  <to>
                    <xdr:col>44</xdr:col>
                    <xdr:colOff>7620</xdr:colOff>
                    <xdr:row>96</xdr:row>
                    <xdr:rowOff>22860</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from>
                    <xdr:col>44</xdr:col>
                    <xdr:colOff>83820</xdr:colOff>
                    <xdr:row>93</xdr:row>
                    <xdr:rowOff>76200</xdr:rowOff>
                  </from>
                  <to>
                    <xdr:col>48</xdr:col>
                    <xdr:colOff>129540</xdr:colOff>
                    <xdr:row>96</xdr:row>
                    <xdr:rowOff>15240</xdr:rowOff>
                  </to>
                </anchor>
              </controlPr>
            </control>
          </mc:Choice>
        </mc:AlternateContent>
        <mc:AlternateContent xmlns:mc="http://schemas.openxmlformats.org/markup-compatibility/2006">
          <mc:Choice Requires="x14">
            <control shapeId="1060" r:id="rId25" name="Check Box 36">
              <controlPr defaultSize="0" autoFill="0" autoLine="0" autoPict="0">
                <anchor moveWithCells="1">
                  <from>
                    <xdr:col>40</xdr:col>
                    <xdr:colOff>83820</xdr:colOff>
                    <xdr:row>113</xdr:row>
                    <xdr:rowOff>0</xdr:rowOff>
                  </from>
                  <to>
                    <xdr:col>44</xdr:col>
                    <xdr:colOff>7620</xdr:colOff>
                    <xdr:row>115</xdr:row>
                    <xdr:rowOff>22860</xdr:rowOff>
                  </to>
                </anchor>
              </controlPr>
            </control>
          </mc:Choice>
        </mc:AlternateContent>
        <mc:AlternateContent xmlns:mc="http://schemas.openxmlformats.org/markup-compatibility/2006">
          <mc:Choice Requires="x14">
            <control shapeId="1061" r:id="rId26" name="Check Box 37">
              <controlPr defaultSize="0" autoFill="0" autoLine="0" autoPict="0">
                <anchor moveWithCells="1">
                  <from>
                    <xdr:col>44</xdr:col>
                    <xdr:colOff>83820</xdr:colOff>
                    <xdr:row>112</xdr:row>
                    <xdr:rowOff>76200</xdr:rowOff>
                  </from>
                  <to>
                    <xdr:col>48</xdr:col>
                    <xdr:colOff>129540</xdr:colOff>
                    <xdr:row>115</xdr:row>
                    <xdr:rowOff>15240</xdr:rowOff>
                  </to>
                </anchor>
              </controlPr>
            </control>
          </mc:Choice>
        </mc:AlternateContent>
        <mc:AlternateContent xmlns:mc="http://schemas.openxmlformats.org/markup-compatibility/2006">
          <mc:Choice Requires="x14">
            <control shapeId="1062" r:id="rId27" name="Check Box 38">
              <controlPr defaultSize="0" autoFill="0" autoLine="0" autoPict="0">
                <anchor moveWithCells="1">
                  <from>
                    <xdr:col>40</xdr:col>
                    <xdr:colOff>83820</xdr:colOff>
                    <xdr:row>120</xdr:row>
                    <xdr:rowOff>0</xdr:rowOff>
                  </from>
                  <to>
                    <xdr:col>44</xdr:col>
                    <xdr:colOff>7620</xdr:colOff>
                    <xdr:row>122</xdr:row>
                    <xdr:rowOff>22860</xdr:rowOff>
                  </to>
                </anchor>
              </controlPr>
            </control>
          </mc:Choice>
        </mc:AlternateContent>
        <mc:AlternateContent xmlns:mc="http://schemas.openxmlformats.org/markup-compatibility/2006">
          <mc:Choice Requires="x14">
            <control shapeId="1063" r:id="rId28" name="Check Box 39">
              <controlPr defaultSize="0" autoFill="0" autoLine="0" autoPict="0">
                <anchor moveWithCells="1">
                  <from>
                    <xdr:col>44</xdr:col>
                    <xdr:colOff>83820</xdr:colOff>
                    <xdr:row>119</xdr:row>
                    <xdr:rowOff>76200</xdr:rowOff>
                  </from>
                  <to>
                    <xdr:col>48</xdr:col>
                    <xdr:colOff>129540</xdr:colOff>
                    <xdr:row>122</xdr:row>
                    <xdr:rowOff>15240</xdr:rowOff>
                  </to>
                </anchor>
              </controlPr>
            </control>
          </mc:Choice>
        </mc:AlternateContent>
        <mc:AlternateContent xmlns:mc="http://schemas.openxmlformats.org/markup-compatibility/2006">
          <mc:Choice Requires="x14">
            <control shapeId="1069" r:id="rId29" name="Check Box 45">
              <controlPr defaultSize="0" autoFill="0" autoLine="0" autoPict="0">
                <anchor moveWithCells="1">
                  <from>
                    <xdr:col>44</xdr:col>
                    <xdr:colOff>83820</xdr:colOff>
                    <xdr:row>136</xdr:row>
                    <xdr:rowOff>76200</xdr:rowOff>
                  </from>
                  <to>
                    <xdr:col>48</xdr:col>
                    <xdr:colOff>129540</xdr:colOff>
                    <xdr:row>139</xdr:row>
                    <xdr:rowOff>15240</xdr:rowOff>
                  </to>
                </anchor>
              </controlPr>
            </control>
          </mc:Choice>
        </mc:AlternateContent>
        <mc:AlternateContent xmlns:mc="http://schemas.openxmlformats.org/markup-compatibility/2006">
          <mc:Choice Requires="x14">
            <control shapeId="1073" r:id="rId30" name="Check Box 49">
              <controlPr defaultSize="0" autoFill="0" autoLine="0" autoPict="0">
                <anchor moveWithCells="1">
                  <from>
                    <xdr:col>44</xdr:col>
                    <xdr:colOff>83820</xdr:colOff>
                    <xdr:row>142</xdr:row>
                    <xdr:rowOff>76200</xdr:rowOff>
                  </from>
                  <to>
                    <xdr:col>49</xdr:col>
                    <xdr:colOff>0</xdr:colOff>
                    <xdr:row>145</xdr:row>
                    <xdr:rowOff>22860</xdr:rowOff>
                  </to>
                </anchor>
              </controlPr>
            </control>
          </mc:Choice>
        </mc:AlternateContent>
        <mc:AlternateContent xmlns:mc="http://schemas.openxmlformats.org/markup-compatibility/2006">
          <mc:Choice Requires="x14">
            <control shapeId="1075" r:id="rId31" name="Check Box 51">
              <controlPr defaultSize="0" autoFill="0" autoLine="0" autoPict="0">
                <anchor moveWithCells="1">
                  <from>
                    <xdr:col>44</xdr:col>
                    <xdr:colOff>83820</xdr:colOff>
                    <xdr:row>145</xdr:row>
                    <xdr:rowOff>76200</xdr:rowOff>
                  </from>
                  <to>
                    <xdr:col>48</xdr:col>
                    <xdr:colOff>129540</xdr:colOff>
                    <xdr:row>148</xdr:row>
                    <xdr:rowOff>22860</xdr:rowOff>
                  </to>
                </anchor>
              </controlPr>
            </control>
          </mc:Choice>
        </mc:AlternateContent>
        <mc:AlternateContent xmlns:mc="http://schemas.openxmlformats.org/markup-compatibility/2006">
          <mc:Choice Requires="x14">
            <control shapeId="1077" r:id="rId32" name="Check Box 53">
              <controlPr defaultSize="0" autoFill="0" autoLine="0" autoPict="0">
                <anchor moveWithCells="1">
                  <from>
                    <xdr:col>44</xdr:col>
                    <xdr:colOff>83820</xdr:colOff>
                    <xdr:row>148</xdr:row>
                    <xdr:rowOff>76200</xdr:rowOff>
                  </from>
                  <to>
                    <xdr:col>48</xdr:col>
                    <xdr:colOff>129540</xdr:colOff>
                    <xdr:row>151</xdr:row>
                    <xdr:rowOff>22860</xdr:rowOff>
                  </to>
                </anchor>
              </controlPr>
            </control>
          </mc:Choice>
        </mc:AlternateContent>
        <mc:AlternateContent xmlns:mc="http://schemas.openxmlformats.org/markup-compatibility/2006">
          <mc:Choice Requires="x14">
            <control shapeId="1079" r:id="rId33" name="Check Box 55">
              <controlPr defaultSize="0" autoFill="0" autoLine="0" autoPict="0">
                <anchor moveWithCells="1">
                  <from>
                    <xdr:col>44</xdr:col>
                    <xdr:colOff>83820</xdr:colOff>
                    <xdr:row>152</xdr:row>
                    <xdr:rowOff>0</xdr:rowOff>
                  </from>
                  <to>
                    <xdr:col>48</xdr:col>
                    <xdr:colOff>91440</xdr:colOff>
                    <xdr:row>154</xdr:row>
                    <xdr:rowOff>22860</xdr:rowOff>
                  </to>
                </anchor>
              </controlPr>
            </control>
          </mc:Choice>
        </mc:AlternateContent>
        <mc:AlternateContent xmlns:mc="http://schemas.openxmlformats.org/markup-compatibility/2006">
          <mc:Choice Requires="x14">
            <control shapeId="1081" r:id="rId34" name="Check Box 57">
              <controlPr defaultSize="0" autoFill="0" autoLine="0" autoPict="0">
                <anchor moveWithCells="1">
                  <from>
                    <xdr:col>44</xdr:col>
                    <xdr:colOff>83820</xdr:colOff>
                    <xdr:row>154</xdr:row>
                    <xdr:rowOff>76200</xdr:rowOff>
                  </from>
                  <to>
                    <xdr:col>48</xdr:col>
                    <xdr:colOff>129540</xdr:colOff>
                    <xdr:row>156</xdr:row>
                    <xdr:rowOff>106680</xdr:rowOff>
                  </to>
                </anchor>
              </controlPr>
            </control>
          </mc:Choice>
        </mc:AlternateContent>
        <mc:AlternateContent xmlns:mc="http://schemas.openxmlformats.org/markup-compatibility/2006">
          <mc:Choice Requires="x14">
            <control shapeId="1083" r:id="rId35" name="Check Box 59">
              <controlPr defaultSize="0" autoFill="0" autoLine="0" autoPict="0">
                <anchor moveWithCells="1">
                  <from>
                    <xdr:col>44</xdr:col>
                    <xdr:colOff>83820</xdr:colOff>
                    <xdr:row>157</xdr:row>
                    <xdr:rowOff>76200</xdr:rowOff>
                  </from>
                  <to>
                    <xdr:col>48</xdr:col>
                    <xdr:colOff>129540</xdr:colOff>
                    <xdr:row>159</xdr:row>
                    <xdr:rowOff>106680</xdr:rowOff>
                  </to>
                </anchor>
              </controlPr>
            </control>
          </mc:Choice>
        </mc:AlternateContent>
        <mc:AlternateContent xmlns:mc="http://schemas.openxmlformats.org/markup-compatibility/2006">
          <mc:Choice Requires="x14">
            <control shapeId="1084" r:id="rId36" name="Check Box 60">
              <controlPr defaultSize="0" autoFill="0" autoLine="0" autoPict="0">
                <anchor moveWithCells="1">
                  <from>
                    <xdr:col>40</xdr:col>
                    <xdr:colOff>83820</xdr:colOff>
                    <xdr:row>163</xdr:row>
                    <xdr:rowOff>0</xdr:rowOff>
                  </from>
                  <to>
                    <xdr:col>44</xdr:col>
                    <xdr:colOff>7620</xdr:colOff>
                    <xdr:row>165</xdr:row>
                    <xdr:rowOff>22860</xdr:rowOff>
                  </to>
                </anchor>
              </controlPr>
            </control>
          </mc:Choice>
        </mc:AlternateContent>
        <mc:AlternateContent xmlns:mc="http://schemas.openxmlformats.org/markup-compatibility/2006">
          <mc:Choice Requires="x14">
            <control shapeId="1085" r:id="rId37" name="Check Box 61">
              <controlPr defaultSize="0" autoFill="0" autoLine="0" autoPict="0">
                <anchor moveWithCells="1">
                  <from>
                    <xdr:col>44</xdr:col>
                    <xdr:colOff>83820</xdr:colOff>
                    <xdr:row>162</xdr:row>
                    <xdr:rowOff>76200</xdr:rowOff>
                  </from>
                  <to>
                    <xdr:col>48</xdr:col>
                    <xdr:colOff>129540</xdr:colOff>
                    <xdr:row>165</xdr:row>
                    <xdr:rowOff>15240</xdr:rowOff>
                  </to>
                </anchor>
              </controlPr>
            </control>
          </mc:Choice>
        </mc:AlternateContent>
        <mc:AlternateContent xmlns:mc="http://schemas.openxmlformats.org/markup-compatibility/2006">
          <mc:Choice Requires="x14">
            <control shapeId="1092" r:id="rId38" name="Check Box 68">
              <controlPr defaultSize="0" autoFill="0" autoLine="0" autoPict="0">
                <anchor moveWithCells="1">
                  <from>
                    <xdr:col>40</xdr:col>
                    <xdr:colOff>83820</xdr:colOff>
                    <xdr:row>170</xdr:row>
                    <xdr:rowOff>0</xdr:rowOff>
                  </from>
                  <to>
                    <xdr:col>44</xdr:col>
                    <xdr:colOff>7620</xdr:colOff>
                    <xdr:row>172</xdr:row>
                    <xdr:rowOff>22860</xdr:rowOff>
                  </to>
                </anchor>
              </controlPr>
            </control>
          </mc:Choice>
        </mc:AlternateContent>
        <mc:AlternateContent xmlns:mc="http://schemas.openxmlformats.org/markup-compatibility/2006">
          <mc:Choice Requires="x14">
            <control shapeId="1093" r:id="rId39" name="Check Box 69">
              <controlPr defaultSize="0" autoFill="0" autoLine="0" autoPict="0">
                <anchor moveWithCells="1">
                  <from>
                    <xdr:col>44</xdr:col>
                    <xdr:colOff>83820</xdr:colOff>
                    <xdr:row>169</xdr:row>
                    <xdr:rowOff>76200</xdr:rowOff>
                  </from>
                  <to>
                    <xdr:col>48</xdr:col>
                    <xdr:colOff>129540</xdr:colOff>
                    <xdr:row>172</xdr:row>
                    <xdr:rowOff>15240</xdr:rowOff>
                  </to>
                </anchor>
              </controlPr>
            </control>
          </mc:Choice>
        </mc:AlternateContent>
        <mc:AlternateContent xmlns:mc="http://schemas.openxmlformats.org/markup-compatibility/2006">
          <mc:Choice Requires="x14">
            <control shapeId="1094" r:id="rId40" name="Check Box 70">
              <controlPr defaultSize="0" autoFill="0" autoLine="0" autoPict="0">
                <anchor moveWithCells="1">
                  <from>
                    <xdr:col>40</xdr:col>
                    <xdr:colOff>83820</xdr:colOff>
                    <xdr:row>177</xdr:row>
                    <xdr:rowOff>0</xdr:rowOff>
                  </from>
                  <to>
                    <xdr:col>44</xdr:col>
                    <xdr:colOff>7620</xdr:colOff>
                    <xdr:row>179</xdr:row>
                    <xdr:rowOff>22860</xdr:rowOff>
                  </to>
                </anchor>
              </controlPr>
            </control>
          </mc:Choice>
        </mc:AlternateContent>
        <mc:AlternateContent xmlns:mc="http://schemas.openxmlformats.org/markup-compatibility/2006">
          <mc:Choice Requires="x14">
            <control shapeId="1095" r:id="rId41" name="Check Box 71">
              <controlPr defaultSize="0" autoFill="0" autoLine="0" autoPict="0">
                <anchor moveWithCells="1">
                  <from>
                    <xdr:col>44</xdr:col>
                    <xdr:colOff>83820</xdr:colOff>
                    <xdr:row>176</xdr:row>
                    <xdr:rowOff>76200</xdr:rowOff>
                  </from>
                  <to>
                    <xdr:col>48</xdr:col>
                    <xdr:colOff>129540</xdr:colOff>
                    <xdr:row>179</xdr:row>
                    <xdr:rowOff>15240</xdr:rowOff>
                  </to>
                </anchor>
              </controlPr>
            </control>
          </mc:Choice>
        </mc:AlternateContent>
        <mc:AlternateContent xmlns:mc="http://schemas.openxmlformats.org/markup-compatibility/2006">
          <mc:Choice Requires="x14">
            <control shapeId="1096" r:id="rId42" name="Check Box 72">
              <controlPr defaultSize="0" autoFill="0" autoLine="0" autoPict="0">
                <anchor moveWithCells="1">
                  <from>
                    <xdr:col>40</xdr:col>
                    <xdr:colOff>83820</xdr:colOff>
                    <xdr:row>184</xdr:row>
                    <xdr:rowOff>0</xdr:rowOff>
                  </from>
                  <to>
                    <xdr:col>44</xdr:col>
                    <xdr:colOff>7620</xdr:colOff>
                    <xdr:row>186</xdr:row>
                    <xdr:rowOff>22860</xdr:rowOff>
                  </to>
                </anchor>
              </controlPr>
            </control>
          </mc:Choice>
        </mc:AlternateContent>
        <mc:AlternateContent xmlns:mc="http://schemas.openxmlformats.org/markup-compatibility/2006">
          <mc:Choice Requires="x14">
            <control shapeId="1097" r:id="rId43" name="Check Box 73">
              <controlPr defaultSize="0" autoFill="0" autoLine="0" autoPict="0">
                <anchor moveWithCells="1">
                  <from>
                    <xdr:col>44</xdr:col>
                    <xdr:colOff>83820</xdr:colOff>
                    <xdr:row>183</xdr:row>
                    <xdr:rowOff>76200</xdr:rowOff>
                  </from>
                  <to>
                    <xdr:col>48</xdr:col>
                    <xdr:colOff>129540</xdr:colOff>
                    <xdr:row>186</xdr:row>
                    <xdr:rowOff>15240</xdr:rowOff>
                  </to>
                </anchor>
              </controlPr>
            </control>
          </mc:Choice>
        </mc:AlternateContent>
        <mc:AlternateContent xmlns:mc="http://schemas.openxmlformats.org/markup-compatibility/2006">
          <mc:Choice Requires="x14">
            <control shapeId="1064" r:id="rId44" name="Check Box 40">
              <controlPr defaultSize="0" autoFill="0" autoLine="0" autoPict="0">
                <anchor moveWithCells="1">
                  <from>
                    <xdr:col>40</xdr:col>
                    <xdr:colOff>83820</xdr:colOff>
                    <xdr:row>127</xdr:row>
                    <xdr:rowOff>0</xdr:rowOff>
                  </from>
                  <to>
                    <xdr:col>44</xdr:col>
                    <xdr:colOff>7620</xdr:colOff>
                    <xdr:row>129</xdr:row>
                    <xdr:rowOff>22860</xdr:rowOff>
                  </to>
                </anchor>
              </controlPr>
            </control>
          </mc:Choice>
        </mc:AlternateContent>
        <mc:AlternateContent xmlns:mc="http://schemas.openxmlformats.org/markup-compatibility/2006">
          <mc:Choice Requires="x14">
            <control shapeId="1065" r:id="rId45" name="Check Box 41">
              <controlPr defaultSize="0" autoFill="0" autoLine="0" autoPict="0">
                <anchor moveWithCells="1">
                  <from>
                    <xdr:col>44</xdr:col>
                    <xdr:colOff>83820</xdr:colOff>
                    <xdr:row>126</xdr:row>
                    <xdr:rowOff>76200</xdr:rowOff>
                  </from>
                  <to>
                    <xdr:col>48</xdr:col>
                    <xdr:colOff>129540</xdr:colOff>
                    <xdr:row>129</xdr:row>
                    <xdr:rowOff>15240</xdr:rowOff>
                  </to>
                </anchor>
              </controlPr>
            </control>
          </mc:Choice>
        </mc:AlternateContent>
        <mc:AlternateContent xmlns:mc="http://schemas.openxmlformats.org/markup-compatibility/2006">
          <mc:Choice Requires="x14">
            <control shapeId="1100" r:id="rId46" name="Check Box 76">
              <controlPr defaultSize="0" autoFill="0" autoLine="0" autoPict="0">
                <anchor moveWithCells="1">
                  <from>
                    <xdr:col>40</xdr:col>
                    <xdr:colOff>83820</xdr:colOff>
                    <xdr:row>132</xdr:row>
                    <xdr:rowOff>0</xdr:rowOff>
                  </from>
                  <to>
                    <xdr:col>44</xdr:col>
                    <xdr:colOff>7620</xdr:colOff>
                    <xdr:row>134</xdr:row>
                    <xdr:rowOff>22860</xdr:rowOff>
                  </to>
                </anchor>
              </controlPr>
            </control>
          </mc:Choice>
        </mc:AlternateContent>
        <mc:AlternateContent xmlns:mc="http://schemas.openxmlformats.org/markup-compatibility/2006">
          <mc:Choice Requires="x14">
            <control shapeId="1101" r:id="rId47" name="Check Box 77">
              <controlPr defaultSize="0" autoFill="0" autoLine="0" autoPict="0">
                <anchor moveWithCells="1">
                  <from>
                    <xdr:col>44</xdr:col>
                    <xdr:colOff>83820</xdr:colOff>
                    <xdr:row>131</xdr:row>
                    <xdr:rowOff>76200</xdr:rowOff>
                  </from>
                  <to>
                    <xdr:col>48</xdr:col>
                    <xdr:colOff>129540</xdr:colOff>
                    <xdr:row>134</xdr:row>
                    <xdr:rowOff>22860</xdr:rowOff>
                  </to>
                </anchor>
              </controlPr>
            </control>
          </mc:Choice>
        </mc:AlternateContent>
        <mc:AlternateContent xmlns:mc="http://schemas.openxmlformats.org/markup-compatibility/2006">
          <mc:Choice Requires="x14">
            <control shapeId="1071" r:id="rId48" name="Check Box 47">
              <controlPr defaultSize="0" autoFill="0" autoLine="0" autoPict="0">
                <anchor moveWithCells="1">
                  <from>
                    <xdr:col>44</xdr:col>
                    <xdr:colOff>83820</xdr:colOff>
                    <xdr:row>139</xdr:row>
                    <xdr:rowOff>76200</xdr:rowOff>
                  </from>
                  <to>
                    <xdr:col>49</xdr:col>
                    <xdr:colOff>0</xdr:colOff>
                    <xdr:row>142</xdr:row>
                    <xdr:rowOff>22860</xdr:rowOff>
                  </to>
                </anchor>
              </controlPr>
            </control>
          </mc:Choice>
        </mc:AlternateContent>
        <mc:AlternateContent xmlns:mc="http://schemas.openxmlformats.org/markup-compatibility/2006">
          <mc:Choice Requires="x14">
            <control shapeId="1098" r:id="rId49" name="Check Box 74">
              <controlPr defaultSize="0" autoFill="0" autoLine="0" autoPict="0">
                <anchor moveWithCells="1">
                  <from>
                    <xdr:col>40</xdr:col>
                    <xdr:colOff>83820</xdr:colOff>
                    <xdr:row>191</xdr:row>
                    <xdr:rowOff>0</xdr:rowOff>
                  </from>
                  <to>
                    <xdr:col>44</xdr:col>
                    <xdr:colOff>7620</xdr:colOff>
                    <xdr:row>193</xdr:row>
                    <xdr:rowOff>22860</xdr:rowOff>
                  </to>
                </anchor>
              </controlPr>
            </control>
          </mc:Choice>
        </mc:AlternateContent>
        <mc:AlternateContent xmlns:mc="http://schemas.openxmlformats.org/markup-compatibility/2006">
          <mc:Choice Requires="x14">
            <control shapeId="1099" r:id="rId50" name="Check Box 75">
              <controlPr defaultSize="0" autoFill="0" autoLine="0" autoPict="0">
                <anchor moveWithCells="1">
                  <from>
                    <xdr:col>44</xdr:col>
                    <xdr:colOff>83820</xdr:colOff>
                    <xdr:row>190</xdr:row>
                    <xdr:rowOff>76200</xdr:rowOff>
                  </from>
                  <to>
                    <xdr:col>48</xdr:col>
                    <xdr:colOff>129540</xdr:colOff>
                    <xdr:row>193</xdr:row>
                    <xdr:rowOff>15240</xdr:rowOff>
                  </to>
                </anchor>
              </controlPr>
            </control>
          </mc:Choice>
        </mc:AlternateContent>
        <mc:AlternateContent xmlns:mc="http://schemas.openxmlformats.org/markup-compatibility/2006">
          <mc:Choice Requires="x14">
            <control shapeId="1105" r:id="rId51" name="Check Box 81">
              <controlPr defaultSize="0" autoFill="0" autoLine="0" autoPict="0">
                <anchor moveWithCells="1">
                  <from>
                    <xdr:col>26</xdr:col>
                    <xdr:colOff>83820</xdr:colOff>
                    <xdr:row>204</xdr:row>
                    <xdr:rowOff>76200</xdr:rowOff>
                  </from>
                  <to>
                    <xdr:col>31</xdr:col>
                    <xdr:colOff>7620</xdr:colOff>
                    <xdr:row>207</xdr:row>
                    <xdr:rowOff>7620</xdr:rowOff>
                  </to>
                </anchor>
              </controlPr>
            </control>
          </mc:Choice>
        </mc:AlternateContent>
        <mc:AlternateContent xmlns:mc="http://schemas.openxmlformats.org/markup-compatibility/2006">
          <mc:Choice Requires="x14">
            <control shapeId="1106" r:id="rId52" name="Check Box 82">
              <controlPr defaultSize="0" autoFill="0" autoLine="0" autoPict="0">
                <anchor moveWithCells="1">
                  <from>
                    <xdr:col>21</xdr:col>
                    <xdr:colOff>83820</xdr:colOff>
                    <xdr:row>204</xdr:row>
                    <xdr:rowOff>76200</xdr:rowOff>
                  </from>
                  <to>
                    <xdr:col>25</xdr:col>
                    <xdr:colOff>0</xdr:colOff>
                    <xdr:row>207</xdr:row>
                    <xdr:rowOff>7620</xdr:rowOff>
                  </to>
                </anchor>
              </controlPr>
            </control>
          </mc:Choice>
        </mc:AlternateContent>
        <mc:AlternateContent xmlns:mc="http://schemas.openxmlformats.org/markup-compatibility/2006">
          <mc:Choice Requires="x14">
            <control shapeId="1031" r:id="rId53" name="Drop Down 7">
              <controlPr defaultSize="0" print="0" autoLine="0" autoPict="0">
                <anchor>
                  <from>
                    <xdr:col>20</xdr:col>
                    <xdr:colOff>15240</xdr:colOff>
                    <xdr:row>2</xdr:row>
                    <xdr:rowOff>0</xdr:rowOff>
                  </from>
                  <to>
                    <xdr:col>24</xdr:col>
                    <xdr:colOff>22860</xdr:colOff>
                    <xdr:row>4</xdr:row>
                    <xdr:rowOff>0</xdr:rowOff>
                  </to>
                </anchor>
              </controlPr>
            </control>
          </mc:Choice>
        </mc:AlternateContent>
        <mc:AlternateContent xmlns:mc="http://schemas.openxmlformats.org/markup-compatibility/2006">
          <mc:Choice Requires="x14">
            <control shapeId="1025" r:id="rId54" name="Drop Down 1">
              <controlPr defaultSize="0" print="0" autoLine="0" autoPict="0">
                <anchor moveWithCells="1">
                  <from>
                    <xdr:col>58</xdr:col>
                    <xdr:colOff>114300</xdr:colOff>
                    <xdr:row>10</xdr:row>
                    <xdr:rowOff>22860</xdr:rowOff>
                  </from>
                  <to>
                    <xdr:col>59</xdr:col>
                    <xdr:colOff>845820</xdr:colOff>
                    <xdr:row>12</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41ADB-E678-4628-81FA-FA615E9D8ED2}">
  <sheetPr>
    <pageSetUpPr fitToPage="1"/>
  </sheetPr>
  <dimension ref="A1:BG577"/>
  <sheetViews>
    <sheetView showGridLines="0" zoomScale="110" zoomScaleNormal="110" zoomScaleSheetLayoutView="150" zoomScalePageLayoutView="150" workbookViewId="0">
      <selection activeCell="B97" sqref="B97:C100"/>
    </sheetView>
  </sheetViews>
  <sheetFormatPr baseColWidth="10" defaultColWidth="11.5546875" defaultRowHeight="14.4" x14ac:dyDescent="0.3"/>
  <cols>
    <col min="1" max="35" width="2" customWidth="1"/>
    <col min="36" max="36" width="1.5546875" customWidth="1"/>
    <col min="37" max="39" width="2" customWidth="1"/>
    <col min="40" max="40" width="0.44140625" customWidth="1"/>
    <col min="41" max="42" width="2" customWidth="1"/>
    <col min="43" max="43" width="3.109375" customWidth="1"/>
    <col min="44" max="47" width="2" customWidth="1"/>
    <col min="48" max="48" width="3.21875" customWidth="1"/>
    <col min="49" max="49" width="2" customWidth="1"/>
    <col min="50" max="58" width="2.77734375" customWidth="1"/>
    <col min="59" max="59" width="12.77734375" customWidth="1"/>
    <col min="60" max="68" width="2.77734375" customWidth="1"/>
  </cols>
  <sheetData>
    <row r="1" spans="1:59" ht="7.2" customHeight="1" x14ac:dyDescent="0.3">
      <c r="A1" s="243" t="str">
        <f>HLOOKUP(Language!$B$2,Language!$C$12:$H$551,8)</f>
        <v>ELS:810 01 23
EOT:4 830 03-02QS
PEL:832 01 12</v>
      </c>
      <c r="B1" s="244"/>
      <c r="C1" s="244"/>
      <c r="D1" s="244"/>
      <c r="E1" s="244"/>
      <c r="F1" s="249" t="str">
        <f>'Feasibility Study'!G1</f>
        <v>Rev.02</v>
      </c>
      <c r="G1" s="111"/>
      <c r="H1" s="98" t="str">
        <f>HLOOKUP(Language!$B$2,Language!$C$12:$H$551,2)</f>
        <v>Herstellbarkeitsanalyse -</v>
      </c>
      <c r="I1" s="98"/>
      <c r="J1" s="98"/>
      <c r="K1" s="98"/>
      <c r="L1" s="98"/>
      <c r="M1" s="98"/>
      <c r="N1" s="98"/>
      <c r="O1" s="98"/>
      <c r="P1" s="98"/>
      <c r="Q1" s="98"/>
      <c r="R1" s="98"/>
      <c r="S1" s="98"/>
      <c r="T1" s="98"/>
      <c r="U1" s="98"/>
      <c r="V1" s="98"/>
      <c r="W1" s="98"/>
      <c r="X1" s="98"/>
      <c r="Y1" s="98"/>
      <c r="Z1" s="128" t="str">
        <f>IF($AJ$15="",Language!$I$14,$AJ$15)</f>
        <v>Lieferant</v>
      </c>
      <c r="AA1" s="128"/>
      <c r="AB1" s="128"/>
      <c r="AC1" s="128"/>
      <c r="AD1" s="128"/>
      <c r="AE1" s="128"/>
      <c r="AF1" s="128"/>
      <c r="AG1" s="128"/>
      <c r="AH1" s="128"/>
      <c r="AI1" s="128"/>
      <c r="AJ1" s="128"/>
      <c r="AK1" s="128"/>
      <c r="AL1" s="128"/>
      <c r="AM1" s="128"/>
      <c r="AN1" s="128"/>
      <c r="AO1" s="128"/>
      <c r="AP1" s="129"/>
      <c r="AQ1" s="80" t="e" vm="1">
        <v>#VALUE!</v>
      </c>
      <c r="AR1" s="81"/>
      <c r="AS1" s="81"/>
      <c r="AT1" s="81"/>
      <c r="AU1" s="81"/>
      <c r="AV1" s="81"/>
      <c r="AW1" s="82"/>
    </row>
    <row r="2" spans="1:59" ht="7.2" customHeight="1" thickBot="1" x14ac:dyDescent="0.35">
      <c r="A2" s="245"/>
      <c r="B2" s="246"/>
      <c r="C2" s="246"/>
      <c r="D2" s="246"/>
      <c r="E2" s="246"/>
      <c r="F2" s="250"/>
      <c r="G2" s="113"/>
      <c r="H2" s="99"/>
      <c r="I2" s="99"/>
      <c r="J2" s="99"/>
      <c r="K2" s="99"/>
      <c r="L2" s="99"/>
      <c r="M2" s="99"/>
      <c r="N2" s="99"/>
      <c r="O2" s="99"/>
      <c r="P2" s="99"/>
      <c r="Q2" s="99"/>
      <c r="R2" s="99"/>
      <c r="S2" s="99"/>
      <c r="T2" s="99"/>
      <c r="U2" s="99"/>
      <c r="V2" s="99"/>
      <c r="W2" s="99"/>
      <c r="X2" s="99"/>
      <c r="Y2" s="99"/>
      <c r="Z2" s="130"/>
      <c r="AA2" s="130"/>
      <c r="AB2" s="130"/>
      <c r="AC2" s="130"/>
      <c r="AD2" s="130"/>
      <c r="AE2" s="130"/>
      <c r="AF2" s="130"/>
      <c r="AG2" s="130"/>
      <c r="AH2" s="130"/>
      <c r="AI2" s="130"/>
      <c r="AJ2" s="130"/>
      <c r="AK2" s="130"/>
      <c r="AL2" s="130"/>
      <c r="AM2" s="130"/>
      <c r="AN2" s="130"/>
      <c r="AO2" s="130"/>
      <c r="AP2" s="131"/>
      <c r="AQ2" s="83"/>
      <c r="AR2" s="84"/>
      <c r="AS2" s="84"/>
      <c r="AT2" s="84"/>
      <c r="AU2" s="84"/>
      <c r="AV2" s="84"/>
      <c r="AW2" s="85"/>
    </row>
    <row r="3" spans="1:59" ht="7.2" customHeight="1" x14ac:dyDescent="0.3">
      <c r="A3" s="245"/>
      <c r="B3" s="246"/>
      <c r="C3" s="246"/>
      <c r="D3" s="246"/>
      <c r="E3" s="246"/>
      <c r="F3" s="250"/>
      <c r="G3" s="113"/>
      <c r="H3" s="100"/>
      <c r="I3" s="100"/>
      <c r="J3" s="100"/>
      <c r="K3" s="100"/>
      <c r="L3" s="100"/>
      <c r="M3" s="100"/>
      <c r="N3" s="100"/>
      <c r="O3" s="100"/>
      <c r="P3" s="101"/>
      <c r="Q3" s="194" t="str">
        <f>IF(Language!$I$12=2,"-","D")</f>
        <v>-</v>
      </c>
      <c r="R3" s="194"/>
      <c r="S3" s="194"/>
      <c r="T3" s="177" t="str">
        <f>IF(Language!$I$12=2,Language!$I$17,Language!$I$16)</f>
        <v>Nein</v>
      </c>
      <c r="U3" s="178"/>
      <c r="V3" s="178"/>
      <c r="W3" s="179"/>
      <c r="X3" s="161" t="s">
        <v>0</v>
      </c>
      <c r="Y3" s="163" t="str">
        <f>HLOOKUP(Language!$B$2,Language!$C$12:$H$551,7)</f>
        <v>Handelt es sich um ein Sicherheitsrelevantes Bauteil (D-Teil)?</v>
      </c>
      <c r="Z3" s="163"/>
      <c r="AA3" s="163"/>
      <c r="AB3" s="163"/>
      <c r="AC3" s="163"/>
      <c r="AD3" s="163"/>
      <c r="AE3" s="163"/>
      <c r="AF3" s="163"/>
      <c r="AG3" s="163"/>
      <c r="AH3" s="163"/>
      <c r="AI3" s="163"/>
      <c r="AJ3" s="163"/>
      <c r="AK3" s="163"/>
      <c r="AL3" s="163"/>
      <c r="AM3" s="163"/>
      <c r="AN3" s="163"/>
      <c r="AO3" s="163"/>
      <c r="AP3" s="164"/>
      <c r="AQ3" s="83"/>
      <c r="AR3" s="84"/>
      <c r="AS3" s="84"/>
      <c r="AT3" s="84"/>
      <c r="AU3" s="84"/>
      <c r="AV3" s="84"/>
      <c r="AW3" s="85"/>
      <c r="AZ3" s="89" t="str">
        <f>HLOOKUP(Language!$B$2,Language!$C$12:$H$551,4)</f>
        <v>Sprache wählen:</v>
      </c>
      <c r="BA3" s="90"/>
      <c r="BB3" s="90"/>
      <c r="BC3" s="90"/>
      <c r="BD3" s="90"/>
      <c r="BE3" s="90"/>
      <c r="BF3" s="90"/>
      <c r="BG3" s="95" t="str">
        <f>IF(Language!$B$2=2,Language!$C$4,IF(Language!$B$2=1,Language!$C$3,Language!$C$5))</f>
        <v>Deutsch</v>
      </c>
    </row>
    <row r="4" spans="1:59" ht="7.2" customHeight="1" x14ac:dyDescent="0.3">
      <c r="A4" s="247"/>
      <c r="B4" s="248"/>
      <c r="C4" s="248"/>
      <c r="D4" s="248"/>
      <c r="E4" s="248"/>
      <c r="F4" s="251"/>
      <c r="G4" s="115"/>
      <c r="H4" s="102"/>
      <c r="I4" s="102"/>
      <c r="J4" s="102"/>
      <c r="K4" s="102"/>
      <c r="L4" s="102"/>
      <c r="M4" s="102"/>
      <c r="N4" s="102"/>
      <c r="O4" s="102"/>
      <c r="P4" s="103"/>
      <c r="Q4" s="195"/>
      <c r="R4" s="195"/>
      <c r="S4" s="195"/>
      <c r="T4" s="180"/>
      <c r="U4" s="181"/>
      <c r="V4" s="181"/>
      <c r="W4" s="182"/>
      <c r="X4" s="162"/>
      <c r="Y4" s="165"/>
      <c r="Z4" s="165"/>
      <c r="AA4" s="165"/>
      <c r="AB4" s="165"/>
      <c r="AC4" s="165"/>
      <c r="AD4" s="165"/>
      <c r="AE4" s="165"/>
      <c r="AF4" s="165"/>
      <c r="AG4" s="165"/>
      <c r="AH4" s="165"/>
      <c r="AI4" s="165"/>
      <c r="AJ4" s="165"/>
      <c r="AK4" s="165"/>
      <c r="AL4" s="165"/>
      <c r="AM4" s="165"/>
      <c r="AN4" s="165"/>
      <c r="AO4" s="165"/>
      <c r="AP4" s="166"/>
      <c r="AQ4" s="86"/>
      <c r="AR4" s="87"/>
      <c r="AS4" s="87"/>
      <c r="AT4" s="87"/>
      <c r="AU4" s="87"/>
      <c r="AV4" s="87"/>
      <c r="AW4" s="88"/>
      <c r="AZ4" s="91"/>
      <c r="BA4" s="92"/>
      <c r="BB4" s="92"/>
      <c r="BC4" s="92"/>
      <c r="BD4" s="92"/>
      <c r="BE4" s="92"/>
      <c r="BF4" s="92"/>
      <c r="BG4" s="96"/>
    </row>
    <row r="5" spans="1:59" ht="7.2" customHeight="1" thickBot="1" x14ac:dyDescent="0.35">
      <c r="A5" s="14"/>
      <c r="B5" s="15"/>
      <c r="C5" s="15"/>
      <c r="D5" s="15"/>
      <c r="E5" s="15"/>
      <c r="F5" s="15"/>
      <c r="G5" s="16"/>
      <c r="H5" s="15"/>
      <c r="I5" s="15"/>
      <c r="J5" s="15"/>
      <c r="K5" s="15"/>
      <c r="L5" s="15"/>
      <c r="M5" s="15"/>
      <c r="N5" s="15"/>
      <c r="O5" s="15"/>
      <c r="P5" s="15"/>
      <c r="Q5" s="17"/>
      <c r="R5" s="17"/>
      <c r="S5" s="17"/>
      <c r="T5" s="18"/>
      <c r="U5" s="18"/>
      <c r="V5" s="16"/>
      <c r="W5" s="19"/>
      <c r="X5" s="19"/>
      <c r="Y5" s="19"/>
      <c r="Z5" s="19"/>
      <c r="AA5" s="19"/>
      <c r="AB5" s="19"/>
      <c r="AC5" s="19"/>
      <c r="AD5" s="19"/>
      <c r="AE5" s="19"/>
      <c r="AF5" s="19"/>
      <c r="AG5" s="19"/>
      <c r="AH5" s="19"/>
      <c r="AI5" s="19"/>
      <c r="AJ5" s="19"/>
      <c r="AK5" s="19"/>
      <c r="AL5" s="19"/>
      <c r="AM5" s="19"/>
      <c r="AN5" s="19"/>
      <c r="AO5" s="19"/>
      <c r="AP5" s="19"/>
      <c r="AQ5" s="20"/>
      <c r="AR5" s="20"/>
      <c r="AS5" s="20"/>
      <c r="AT5" s="20"/>
      <c r="AU5" s="20"/>
      <c r="AV5" s="20"/>
      <c r="AW5" s="21"/>
      <c r="AZ5" s="93"/>
      <c r="BA5" s="94"/>
      <c r="BB5" s="94"/>
      <c r="BC5" s="94"/>
      <c r="BD5" s="94"/>
      <c r="BE5" s="94"/>
      <c r="BF5" s="94"/>
      <c r="BG5" s="97"/>
    </row>
    <row r="6" spans="1:59" ht="7.2" customHeight="1" x14ac:dyDescent="0.3">
      <c r="A6" s="209" t="str">
        <f>HLOOKUP(Language!$B$2,Language!$C$12:$H$551,15)</f>
        <v>Projekt Daten</v>
      </c>
      <c r="B6" s="210"/>
      <c r="C6" s="210"/>
      <c r="D6" s="210"/>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1"/>
    </row>
    <row r="7" spans="1:59" ht="7.2" customHeight="1" x14ac:dyDescent="0.3">
      <c r="A7" s="209"/>
      <c r="B7" s="210"/>
      <c r="C7" s="210"/>
      <c r="D7" s="210"/>
      <c r="E7" s="210"/>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1"/>
    </row>
    <row r="8" spans="1:59" ht="7.2" customHeight="1" x14ac:dyDescent="0.3">
      <c r="A8" s="36"/>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8"/>
    </row>
    <row r="9" spans="1:59" ht="7.2" customHeight="1" x14ac:dyDescent="0.3">
      <c r="A9" s="36"/>
      <c r="B9" s="37"/>
      <c r="C9" s="132" t="str">
        <f>HLOOKUP(Language!$B$2,Language!$C$12:$H$551,16)</f>
        <v>Kundendaten</v>
      </c>
      <c r="D9" s="132"/>
      <c r="E9" s="132"/>
      <c r="F9" s="132"/>
      <c r="G9" s="132"/>
      <c r="H9" s="132"/>
      <c r="I9" s="132"/>
      <c r="J9" s="132"/>
      <c r="K9" s="132"/>
      <c r="L9" s="39"/>
      <c r="M9" s="39"/>
      <c r="N9" s="39"/>
      <c r="O9" s="39"/>
      <c r="P9" s="39"/>
      <c r="Q9" s="39"/>
      <c r="R9" s="39"/>
      <c r="S9" s="39"/>
      <c r="T9" s="39"/>
      <c r="U9" s="39"/>
      <c r="V9" s="39"/>
      <c r="W9" s="40"/>
      <c r="X9" s="40"/>
      <c r="Y9" s="40"/>
      <c r="Z9" s="132" t="str">
        <f>HLOOKUP(Language!$B$2,Language!$C$12:$H$551,21)</f>
        <v>Daten Lieferant (Vertragspartner)</v>
      </c>
      <c r="AA9" s="132"/>
      <c r="AB9" s="132"/>
      <c r="AC9" s="132"/>
      <c r="AD9" s="132"/>
      <c r="AE9" s="132"/>
      <c r="AF9" s="132"/>
      <c r="AG9" s="132"/>
      <c r="AH9" s="132"/>
      <c r="AI9" s="132"/>
      <c r="AJ9" s="132"/>
      <c r="AK9" s="132"/>
      <c r="AL9" s="132"/>
      <c r="AM9" s="132"/>
      <c r="AN9" s="132"/>
      <c r="AO9" s="132"/>
      <c r="AP9" s="132"/>
      <c r="AQ9" s="132"/>
      <c r="AR9" s="132"/>
      <c r="AS9" s="132"/>
      <c r="AT9" s="132"/>
      <c r="AU9" s="132"/>
      <c r="AV9" s="41"/>
      <c r="AW9" s="38"/>
    </row>
    <row r="10" spans="1:59" ht="7.2" customHeight="1" x14ac:dyDescent="0.3">
      <c r="A10" s="36"/>
      <c r="B10" s="37"/>
      <c r="C10" s="196" t="str">
        <f>HLOOKUP(Language!$B$2,Language!$C$12:$H$551,17)</f>
        <v>Projekt:</v>
      </c>
      <c r="D10" s="196"/>
      <c r="E10" s="196"/>
      <c r="F10" s="196"/>
      <c r="G10" s="196"/>
      <c r="H10" s="196"/>
      <c r="I10" s="196"/>
      <c r="J10" s="196"/>
      <c r="K10" s="196"/>
      <c r="L10" s="237">
        <f>'Feasibility Study'!M15</f>
        <v>0</v>
      </c>
      <c r="M10" s="238"/>
      <c r="N10" s="238"/>
      <c r="O10" s="238"/>
      <c r="P10" s="238"/>
      <c r="Q10" s="238"/>
      <c r="R10" s="238"/>
      <c r="S10" s="238"/>
      <c r="T10" s="238"/>
      <c r="U10" s="238"/>
      <c r="V10" s="238"/>
      <c r="W10" s="238"/>
      <c r="X10" s="239"/>
      <c r="Y10" s="40"/>
      <c r="Z10" s="196" t="str">
        <f>HLOOKUP(Language!$B$2,Language!$C$12:$H$551,22)</f>
        <v>Lieferant:</v>
      </c>
      <c r="AA10" s="196"/>
      <c r="AB10" s="196"/>
      <c r="AC10" s="196"/>
      <c r="AD10" s="196"/>
      <c r="AE10" s="196"/>
      <c r="AF10" s="196"/>
      <c r="AG10" s="196"/>
      <c r="AH10" s="196"/>
      <c r="AI10" s="237">
        <f>'Feasibility Study'!AJ15</f>
        <v>0</v>
      </c>
      <c r="AJ10" s="238"/>
      <c r="AK10" s="238"/>
      <c r="AL10" s="238"/>
      <c r="AM10" s="238"/>
      <c r="AN10" s="238"/>
      <c r="AO10" s="238"/>
      <c r="AP10" s="238"/>
      <c r="AQ10" s="238"/>
      <c r="AR10" s="238"/>
      <c r="AS10" s="238"/>
      <c r="AT10" s="238"/>
      <c r="AU10" s="239"/>
      <c r="AV10" s="41"/>
      <c r="AW10" s="38"/>
    </row>
    <row r="11" spans="1:59" ht="7.2" customHeight="1" x14ac:dyDescent="0.3">
      <c r="A11" s="36"/>
      <c r="B11" s="37"/>
      <c r="C11" s="169"/>
      <c r="D11" s="169"/>
      <c r="E11" s="169"/>
      <c r="F11" s="169"/>
      <c r="G11" s="169"/>
      <c r="H11" s="169"/>
      <c r="I11" s="169"/>
      <c r="J11" s="169"/>
      <c r="K11" s="169"/>
      <c r="L11" s="240"/>
      <c r="M11" s="241"/>
      <c r="N11" s="241"/>
      <c r="O11" s="241"/>
      <c r="P11" s="241"/>
      <c r="Q11" s="241"/>
      <c r="R11" s="241"/>
      <c r="S11" s="241"/>
      <c r="T11" s="241"/>
      <c r="U11" s="241"/>
      <c r="V11" s="241"/>
      <c r="W11" s="241"/>
      <c r="X11" s="242"/>
      <c r="Y11" s="40"/>
      <c r="Z11" s="169"/>
      <c r="AA11" s="169"/>
      <c r="AB11" s="169"/>
      <c r="AC11" s="169"/>
      <c r="AD11" s="169"/>
      <c r="AE11" s="169"/>
      <c r="AF11" s="169"/>
      <c r="AG11" s="169"/>
      <c r="AH11" s="169"/>
      <c r="AI11" s="240"/>
      <c r="AJ11" s="241"/>
      <c r="AK11" s="241"/>
      <c r="AL11" s="241"/>
      <c r="AM11" s="241"/>
      <c r="AN11" s="241"/>
      <c r="AO11" s="241"/>
      <c r="AP11" s="241"/>
      <c r="AQ11" s="241"/>
      <c r="AR11" s="241"/>
      <c r="AS11" s="241"/>
      <c r="AT11" s="241"/>
      <c r="AU11" s="242"/>
      <c r="AV11" s="37"/>
      <c r="AW11" s="38"/>
    </row>
    <row r="12" spans="1:59" ht="7.2" customHeight="1" x14ac:dyDescent="0.3">
      <c r="A12" s="36"/>
      <c r="B12" s="37"/>
      <c r="C12" s="169" t="str">
        <f>HLOOKUP(Language!$B$2,Language!$C$12:$H$551,18)</f>
        <v>Materialbezeichnung:</v>
      </c>
      <c r="D12" s="169"/>
      <c r="E12" s="169"/>
      <c r="F12" s="169"/>
      <c r="G12" s="169"/>
      <c r="H12" s="169"/>
      <c r="I12" s="169"/>
      <c r="J12" s="169"/>
      <c r="K12" s="169"/>
      <c r="L12" s="240">
        <f>'Feasibility Study'!M17</f>
        <v>0</v>
      </c>
      <c r="M12" s="241"/>
      <c r="N12" s="241"/>
      <c r="O12" s="241"/>
      <c r="P12" s="241"/>
      <c r="Q12" s="241"/>
      <c r="R12" s="241"/>
      <c r="S12" s="241"/>
      <c r="T12" s="241"/>
      <c r="U12" s="241"/>
      <c r="V12" s="241"/>
      <c r="W12" s="241"/>
      <c r="X12" s="242"/>
      <c r="Y12" s="40"/>
      <c r="Z12" s="169" t="str">
        <f>HLOOKUP(Language!$B$2,Language!$C$12:$H$551,23)</f>
        <v>Lieferantennummer:</v>
      </c>
      <c r="AA12" s="169"/>
      <c r="AB12" s="169"/>
      <c r="AC12" s="169"/>
      <c r="AD12" s="169"/>
      <c r="AE12" s="169"/>
      <c r="AF12" s="169"/>
      <c r="AG12" s="169"/>
      <c r="AH12" s="169"/>
      <c r="AI12" s="240">
        <f>'Feasibility Study'!AJ17</f>
        <v>0</v>
      </c>
      <c r="AJ12" s="241"/>
      <c r="AK12" s="241"/>
      <c r="AL12" s="241"/>
      <c r="AM12" s="241"/>
      <c r="AN12" s="241"/>
      <c r="AO12" s="241"/>
      <c r="AP12" s="241"/>
      <c r="AQ12" s="241"/>
      <c r="AR12" s="241"/>
      <c r="AS12" s="241"/>
      <c r="AT12" s="241"/>
      <c r="AU12" s="242"/>
      <c r="AV12" s="37"/>
      <c r="AW12" s="38"/>
    </row>
    <row r="13" spans="1:59" ht="7.2" customHeight="1" x14ac:dyDescent="0.3">
      <c r="A13" s="36"/>
      <c r="B13" s="37"/>
      <c r="C13" s="169"/>
      <c r="D13" s="169"/>
      <c r="E13" s="169"/>
      <c r="F13" s="169"/>
      <c r="G13" s="169"/>
      <c r="H13" s="169"/>
      <c r="I13" s="169"/>
      <c r="J13" s="169"/>
      <c r="K13" s="169"/>
      <c r="L13" s="240"/>
      <c r="M13" s="241"/>
      <c r="N13" s="241"/>
      <c r="O13" s="241"/>
      <c r="P13" s="241"/>
      <c r="Q13" s="241"/>
      <c r="R13" s="241"/>
      <c r="S13" s="241"/>
      <c r="T13" s="241"/>
      <c r="U13" s="241"/>
      <c r="V13" s="241"/>
      <c r="W13" s="241"/>
      <c r="X13" s="242"/>
      <c r="Y13" s="40"/>
      <c r="Z13" s="169"/>
      <c r="AA13" s="169"/>
      <c r="AB13" s="169"/>
      <c r="AC13" s="169"/>
      <c r="AD13" s="169"/>
      <c r="AE13" s="169"/>
      <c r="AF13" s="169"/>
      <c r="AG13" s="169"/>
      <c r="AH13" s="169"/>
      <c r="AI13" s="240"/>
      <c r="AJ13" s="241"/>
      <c r="AK13" s="241"/>
      <c r="AL13" s="241"/>
      <c r="AM13" s="241"/>
      <c r="AN13" s="241"/>
      <c r="AO13" s="241"/>
      <c r="AP13" s="241"/>
      <c r="AQ13" s="241"/>
      <c r="AR13" s="241"/>
      <c r="AS13" s="241"/>
      <c r="AT13" s="241"/>
      <c r="AU13" s="242"/>
      <c r="AV13" s="37"/>
      <c r="AW13" s="38"/>
    </row>
    <row r="14" spans="1:59" ht="7.2" customHeight="1" x14ac:dyDescent="0.3">
      <c r="A14" s="36"/>
      <c r="B14" s="37"/>
      <c r="C14" s="169" t="str">
        <f>HLOOKUP(Language!$B$2,Language!$C$12:$H$551,19)</f>
        <v>Materialnummer - Index:</v>
      </c>
      <c r="D14" s="169"/>
      <c r="E14" s="169"/>
      <c r="F14" s="169"/>
      <c r="G14" s="169"/>
      <c r="H14" s="169"/>
      <c r="I14" s="169"/>
      <c r="J14" s="169"/>
      <c r="K14" s="169"/>
      <c r="L14" s="240">
        <f>'Feasibility Study'!M19</f>
        <v>0</v>
      </c>
      <c r="M14" s="241"/>
      <c r="N14" s="241"/>
      <c r="O14" s="241"/>
      <c r="P14" s="241"/>
      <c r="Q14" s="241"/>
      <c r="R14" s="241"/>
      <c r="S14" s="241"/>
      <c r="T14" s="241"/>
      <c r="U14" s="241"/>
      <c r="V14" s="241"/>
      <c r="W14" s="241"/>
      <c r="X14" s="242"/>
      <c r="Y14" s="40"/>
      <c r="Z14" s="169" t="str">
        <f>HLOOKUP(Language!$B$2,Language!$C$12:$H$551,24)</f>
        <v>Adresse (Straße):</v>
      </c>
      <c r="AA14" s="169"/>
      <c r="AB14" s="169"/>
      <c r="AC14" s="169"/>
      <c r="AD14" s="169"/>
      <c r="AE14" s="169"/>
      <c r="AF14" s="169"/>
      <c r="AG14" s="169"/>
      <c r="AH14" s="169"/>
      <c r="AI14" s="240">
        <f>'Feasibility Study'!AJ19</f>
        <v>0</v>
      </c>
      <c r="AJ14" s="241"/>
      <c r="AK14" s="241"/>
      <c r="AL14" s="241"/>
      <c r="AM14" s="241"/>
      <c r="AN14" s="241"/>
      <c r="AO14" s="241"/>
      <c r="AP14" s="241"/>
      <c r="AQ14" s="241"/>
      <c r="AR14" s="241"/>
      <c r="AS14" s="241"/>
      <c r="AT14" s="241"/>
      <c r="AU14" s="242"/>
      <c r="AV14" s="37"/>
      <c r="AW14" s="38"/>
    </row>
    <row r="15" spans="1:59" ht="7.2" customHeight="1" x14ac:dyDescent="0.3">
      <c r="A15" s="36"/>
      <c r="B15" s="37"/>
      <c r="C15" s="169"/>
      <c r="D15" s="169"/>
      <c r="E15" s="169"/>
      <c r="F15" s="169"/>
      <c r="G15" s="169"/>
      <c r="H15" s="169"/>
      <c r="I15" s="169"/>
      <c r="J15" s="169"/>
      <c r="K15" s="169"/>
      <c r="L15" s="240"/>
      <c r="M15" s="241"/>
      <c r="N15" s="241"/>
      <c r="O15" s="241"/>
      <c r="P15" s="241"/>
      <c r="Q15" s="241"/>
      <c r="R15" s="241"/>
      <c r="S15" s="241"/>
      <c r="T15" s="241"/>
      <c r="U15" s="241"/>
      <c r="V15" s="241"/>
      <c r="W15" s="241"/>
      <c r="X15" s="242"/>
      <c r="Y15" s="40"/>
      <c r="Z15" s="169"/>
      <c r="AA15" s="169"/>
      <c r="AB15" s="169"/>
      <c r="AC15" s="169"/>
      <c r="AD15" s="169"/>
      <c r="AE15" s="169"/>
      <c r="AF15" s="169"/>
      <c r="AG15" s="169"/>
      <c r="AH15" s="169"/>
      <c r="AI15" s="240"/>
      <c r="AJ15" s="241"/>
      <c r="AK15" s="241"/>
      <c r="AL15" s="241"/>
      <c r="AM15" s="241"/>
      <c r="AN15" s="241"/>
      <c r="AO15" s="241"/>
      <c r="AP15" s="241"/>
      <c r="AQ15" s="241"/>
      <c r="AR15" s="241"/>
      <c r="AS15" s="241"/>
      <c r="AT15" s="241"/>
      <c r="AU15" s="242"/>
      <c r="AV15" s="37"/>
      <c r="AW15" s="38"/>
    </row>
    <row r="16" spans="1:59" ht="7.2" customHeight="1" x14ac:dyDescent="0.3">
      <c r="A16" s="36"/>
      <c r="B16" s="37"/>
      <c r="C16" s="169" t="str">
        <f>HLOOKUP(Language!$B$2,Language!$C$12:$H$551,20)</f>
        <v>Zeichnungsnummer - Index:</v>
      </c>
      <c r="D16" s="169"/>
      <c r="E16" s="169"/>
      <c r="F16" s="169"/>
      <c r="G16" s="169"/>
      <c r="H16" s="169"/>
      <c r="I16" s="169"/>
      <c r="J16" s="169"/>
      <c r="K16" s="169"/>
      <c r="L16" s="240">
        <f>'Feasibility Study'!M21</f>
        <v>0</v>
      </c>
      <c r="M16" s="241"/>
      <c r="N16" s="241"/>
      <c r="O16" s="241"/>
      <c r="P16" s="241"/>
      <c r="Q16" s="241"/>
      <c r="R16" s="241"/>
      <c r="S16" s="241"/>
      <c r="T16" s="241"/>
      <c r="U16" s="241"/>
      <c r="V16" s="241"/>
      <c r="W16" s="241"/>
      <c r="X16" s="242"/>
      <c r="Y16" s="40"/>
      <c r="Z16" s="169" t="str">
        <f>HLOOKUP(Language!$B$2,Language!$C$12:$H$551,25)</f>
        <v>Adresse (PLZ, Ort, Land):</v>
      </c>
      <c r="AA16" s="169"/>
      <c r="AB16" s="169"/>
      <c r="AC16" s="169"/>
      <c r="AD16" s="169"/>
      <c r="AE16" s="169"/>
      <c r="AF16" s="169"/>
      <c r="AG16" s="169"/>
      <c r="AH16" s="169"/>
      <c r="AI16" s="240">
        <f>'Feasibility Study'!AJ21</f>
        <v>0</v>
      </c>
      <c r="AJ16" s="241"/>
      <c r="AK16" s="241"/>
      <c r="AL16" s="241"/>
      <c r="AM16" s="241"/>
      <c r="AN16" s="241"/>
      <c r="AO16" s="241"/>
      <c r="AP16" s="241"/>
      <c r="AQ16" s="241"/>
      <c r="AR16" s="241"/>
      <c r="AS16" s="241"/>
      <c r="AT16" s="241"/>
      <c r="AU16" s="242"/>
      <c r="AV16" s="37"/>
      <c r="AW16" s="38"/>
    </row>
    <row r="17" spans="1:58" ht="7.2" customHeight="1" x14ac:dyDescent="0.3">
      <c r="A17" s="36"/>
      <c r="B17" s="37"/>
      <c r="C17" s="170"/>
      <c r="D17" s="170"/>
      <c r="E17" s="170"/>
      <c r="F17" s="170"/>
      <c r="G17" s="170"/>
      <c r="H17" s="170"/>
      <c r="I17" s="170"/>
      <c r="J17" s="170"/>
      <c r="K17" s="170"/>
      <c r="L17" s="252"/>
      <c r="M17" s="253"/>
      <c r="N17" s="253"/>
      <c r="O17" s="253"/>
      <c r="P17" s="253"/>
      <c r="Q17" s="253"/>
      <c r="R17" s="253"/>
      <c r="S17" s="253"/>
      <c r="T17" s="253"/>
      <c r="U17" s="253"/>
      <c r="V17" s="253"/>
      <c r="W17" s="253"/>
      <c r="X17" s="254"/>
      <c r="Y17" s="40"/>
      <c r="Z17" s="170"/>
      <c r="AA17" s="170"/>
      <c r="AB17" s="170"/>
      <c r="AC17" s="170"/>
      <c r="AD17" s="170"/>
      <c r="AE17" s="170"/>
      <c r="AF17" s="170"/>
      <c r="AG17" s="170"/>
      <c r="AH17" s="170"/>
      <c r="AI17" s="252"/>
      <c r="AJ17" s="253"/>
      <c r="AK17" s="253"/>
      <c r="AL17" s="253"/>
      <c r="AM17" s="253"/>
      <c r="AN17" s="253"/>
      <c r="AO17" s="253"/>
      <c r="AP17" s="253"/>
      <c r="AQ17" s="253"/>
      <c r="AR17" s="253"/>
      <c r="AS17" s="253"/>
      <c r="AT17" s="253"/>
      <c r="AU17" s="254"/>
      <c r="AV17" s="37"/>
      <c r="AW17" s="38"/>
    </row>
    <row r="18" spans="1:58" ht="7.2" customHeight="1" x14ac:dyDescent="0.3">
      <c r="A18" s="36"/>
      <c r="B18" s="42"/>
      <c r="C18" s="42"/>
      <c r="D18" s="42"/>
      <c r="E18" s="42"/>
      <c r="F18" s="42"/>
      <c r="G18" s="42"/>
      <c r="H18" s="42"/>
      <c r="I18" s="42"/>
      <c r="J18" s="42"/>
      <c r="K18" s="42"/>
      <c r="L18" s="42"/>
      <c r="M18" s="42"/>
      <c r="N18" s="42"/>
      <c r="O18" s="42"/>
      <c r="P18" s="42"/>
      <c r="Q18" s="42"/>
      <c r="R18" s="42"/>
      <c r="S18" s="42"/>
      <c r="T18" s="42"/>
      <c r="U18" s="42"/>
      <c r="V18" s="42"/>
      <c r="W18" s="42"/>
      <c r="X18" s="42"/>
      <c r="Y18" s="42"/>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38"/>
    </row>
    <row r="19" spans="1:58" ht="12" customHeight="1" x14ac:dyDescent="0.3">
      <c r="A19" s="36"/>
      <c r="B19" s="255" t="str">
        <f>HLOOKUP(Language!$B$2,Language!$C$12:$H$551,102)</f>
        <v>Problem- und Maßnahmenblatt</v>
      </c>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7"/>
      <c r="AW19" s="38"/>
    </row>
    <row r="20" spans="1:58" ht="24.6" customHeight="1" x14ac:dyDescent="0.3">
      <c r="A20" s="36"/>
      <c r="B20" s="258" t="str">
        <f>HLOOKUP(Language!$B$2,Language!$C$12:$H$551,103)</f>
        <v>Nr.</v>
      </c>
      <c r="C20" s="260"/>
      <c r="D20" s="258" t="str">
        <f>HLOOKUP(Language!$B$2,Language!$C$12:$H$551,104)</f>
        <v>Pos. Zeichnung (optional)</v>
      </c>
      <c r="E20" s="259"/>
      <c r="F20" s="259"/>
      <c r="G20" s="259"/>
      <c r="H20" s="259"/>
      <c r="I20" s="260"/>
      <c r="J20" s="258" t="str">
        <f>HLOOKUP(Language!$B$2,Language!$C$12:$H$551,105)</f>
        <v>Problem</v>
      </c>
      <c r="K20" s="259"/>
      <c r="L20" s="259"/>
      <c r="M20" s="259"/>
      <c r="N20" s="259"/>
      <c r="O20" s="259"/>
      <c r="P20" s="259"/>
      <c r="Q20" s="259"/>
      <c r="R20" s="259"/>
      <c r="S20" s="259"/>
      <c r="T20" s="259"/>
      <c r="U20" s="260"/>
      <c r="V20" s="258" t="str">
        <f>HLOOKUP(Language!$B$2,Language!$C$12:$H$551,106)</f>
        <v>Maßnahme bzw. Lösungsvorschlag</v>
      </c>
      <c r="W20" s="259"/>
      <c r="X20" s="259"/>
      <c r="Y20" s="259"/>
      <c r="Z20" s="259"/>
      <c r="AA20" s="259"/>
      <c r="AB20" s="259"/>
      <c r="AC20" s="259"/>
      <c r="AD20" s="259"/>
      <c r="AE20" s="259"/>
      <c r="AF20" s="259"/>
      <c r="AG20" s="259"/>
      <c r="AH20" s="259"/>
      <c r="AI20" s="259"/>
      <c r="AJ20" s="260"/>
      <c r="AK20" s="258" t="str">
        <f>HLOOKUP(Language!$B$2,Language!$C$12:$H$551,107)</f>
        <v>Termin</v>
      </c>
      <c r="AL20" s="259"/>
      <c r="AM20" s="259"/>
      <c r="AN20" s="260"/>
      <c r="AO20" s="261" t="str">
        <f>HLOOKUP(Language!$B$2,Language!$C$12:$H$551,108)</f>
        <v>Verantwortliche Person (Lieferant)</v>
      </c>
      <c r="AP20" s="262"/>
      <c r="AQ20" s="262"/>
      <c r="AR20" s="263"/>
      <c r="AS20" s="261" t="str">
        <f>HLOOKUP(Language!$B$2,Language!$C$12:$H$551,109)</f>
        <v>Verantwortliche Person (Elektra)</v>
      </c>
      <c r="AT20" s="262"/>
      <c r="AU20" s="262"/>
      <c r="AV20" s="263"/>
      <c r="AW20" s="38"/>
    </row>
    <row r="21" spans="1:58" ht="7.2" customHeight="1" x14ac:dyDescent="0.3">
      <c r="A21" s="36"/>
      <c r="B21" s="268"/>
      <c r="C21" s="268"/>
      <c r="D21" s="268"/>
      <c r="E21" s="268"/>
      <c r="F21" s="268"/>
      <c r="G21" s="268"/>
      <c r="H21" s="268"/>
      <c r="I21" s="268"/>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70"/>
      <c r="AL21" s="271"/>
      <c r="AM21" s="271"/>
      <c r="AN21" s="271"/>
      <c r="AO21" s="271"/>
      <c r="AP21" s="271"/>
      <c r="AQ21" s="271"/>
      <c r="AR21" s="271"/>
      <c r="AS21" s="271"/>
      <c r="AT21" s="271"/>
      <c r="AU21" s="271"/>
      <c r="AV21" s="271"/>
      <c r="AW21" s="38"/>
    </row>
    <row r="22" spans="1:58" ht="7.2" customHeight="1" x14ac:dyDescent="0.3">
      <c r="A22" s="36"/>
      <c r="B22" s="266"/>
      <c r="C22" s="266"/>
      <c r="D22" s="266"/>
      <c r="E22" s="266"/>
      <c r="F22" s="266"/>
      <c r="G22" s="266"/>
      <c r="H22" s="266"/>
      <c r="I22" s="266"/>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4"/>
      <c r="AL22" s="264"/>
      <c r="AM22" s="264"/>
      <c r="AN22" s="264"/>
      <c r="AO22" s="264"/>
      <c r="AP22" s="264"/>
      <c r="AQ22" s="264"/>
      <c r="AR22" s="264"/>
      <c r="AS22" s="264"/>
      <c r="AT22" s="264"/>
      <c r="AU22" s="264"/>
      <c r="AV22" s="264"/>
      <c r="AW22" s="38"/>
    </row>
    <row r="23" spans="1:58" ht="7.2" customHeight="1" x14ac:dyDescent="0.3">
      <c r="A23" s="36"/>
      <c r="B23" s="266"/>
      <c r="C23" s="266"/>
      <c r="D23" s="266"/>
      <c r="E23" s="266"/>
      <c r="F23" s="266"/>
      <c r="G23" s="266"/>
      <c r="H23" s="266"/>
      <c r="I23" s="266"/>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4"/>
      <c r="AL23" s="264"/>
      <c r="AM23" s="264"/>
      <c r="AN23" s="264"/>
      <c r="AO23" s="264"/>
      <c r="AP23" s="264"/>
      <c r="AQ23" s="264"/>
      <c r="AR23" s="264"/>
      <c r="AS23" s="264"/>
      <c r="AT23" s="264"/>
      <c r="AU23" s="264"/>
      <c r="AV23" s="264"/>
      <c r="AW23" s="38"/>
    </row>
    <row r="24" spans="1:58" ht="7.2" customHeight="1" x14ac:dyDescent="0.3">
      <c r="A24" s="36"/>
      <c r="B24" s="266"/>
      <c r="C24" s="266"/>
      <c r="D24" s="266"/>
      <c r="E24" s="266"/>
      <c r="F24" s="266"/>
      <c r="G24" s="266"/>
      <c r="H24" s="266"/>
      <c r="I24" s="266"/>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4"/>
      <c r="AL24" s="264"/>
      <c r="AM24" s="264"/>
      <c r="AN24" s="264"/>
      <c r="AO24" s="264"/>
      <c r="AP24" s="264"/>
      <c r="AQ24" s="264"/>
      <c r="AR24" s="264"/>
      <c r="AS24" s="264"/>
      <c r="AT24" s="264"/>
      <c r="AU24" s="264"/>
      <c r="AV24" s="264"/>
      <c r="AW24" s="38"/>
    </row>
    <row r="25" spans="1:58" ht="7.2" customHeight="1" x14ac:dyDescent="0.3">
      <c r="A25" s="36"/>
      <c r="B25" s="266"/>
      <c r="C25" s="266"/>
      <c r="D25" s="266"/>
      <c r="E25" s="266"/>
      <c r="F25" s="266"/>
      <c r="G25" s="266"/>
      <c r="H25" s="266"/>
      <c r="I25" s="266"/>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4"/>
      <c r="AL25" s="264"/>
      <c r="AM25" s="264"/>
      <c r="AN25" s="264"/>
      <c r="AO25" s="264"/>
      <c r="AP25" s="264"/>
      <c r="AQ25" s="264"/>
      <c r="AR25" s="264"/>
      <c r="AS25" s="264"/>
      <c r="AT25" s="264"/>
      <c r="AU25" s="264"/>
      <c r="AV25" s="264"/>
      <c r="AW25" s="38"/>
    </row>
    <row r="26" spans="1:58" ht="7.2" customHeight="1" x14ac:dyDescent="0.3">
      <c r="A26" s="36"/>
      <c r="B26" s="266"/>
      <c r="C26" s="266"/>
      <c r="D26" s="266"/>
      <c r="E26" s="266"/>
      <c r="F26" s="266"/>
      <c r="G26" s="266"/>
      <c r="H26" s="266"/>
      <c r="I26" s="266"/>
      <c r="J26" s="267"/>
      <c r="K26" s="267"/>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264"/>
      <c r="AL26" s="264"/>
      <c r="AM26" s="264"/>
      <c r="AN26" s="264"/>
      <c r="AO26" s="264"/>
      <c r="AP26" s="264"/>
      <c r="AQ26" s="264"/>
      <c r="AR26" s="264"/>
      <c r="AS26" s="264"/>
      <c r="AT26" s="264"/>
      <c r="AU26" s="264"/>
      <c r="AV26" s="264"/>
      <c r="AW26" s="38"/>
    </row>
    <row r="27" spans="1:58" ht="7.2" customHeight="1" x14ac:dyDescent="0.3">
      <c r="A27" s="36"/>
      <c r="B27" s="266"/>
      <c r="C27" s="266"/>
      <c r="D27" s="266"/>
      <c r="E27" s="266"/>
      <c r="F27" s="266"/>
      <c r="G27" s="266"/>
      <c r="H27" s="266"/>
      <c r="I27" s="266"/>
      <c r="J27" s="267"/>
      <c r="K27" s="267"/>
      <c r="L27" s="267"/>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4"/>
      <c r="AL27" s="264"/>
      <c r="AM27" s="264"/>
      <c r="AN27" s="264"/>
      <c r="AO27" s="264"/>
      <c r="AP27" s="264"/>
      <c r="AQ27" s="264"/>
      <c r="AR27" s="264"/>
      <c r="AS27" s="264"/>
      <c r="AT27" s="264"/>
      <c r="AU27" s="264"/>
      <c r="AV27" s="264"/>
      <c r="AW27" s="38"/>
    </row>
    <row r="28" spans="1:58" ht="7.2" customHeight="1" x14ac:dyDescent="0.3">
      <c r="A28" s="36"/>
      <c r="B28" s="266"/>
      <c r="C28" s="266"/>
      <c r="D28" s="266"/>
      <c r="E28" s="266"/>
      <c r="F28" s="266"/>
      <c r="G28" s="266"/>
      <c r="H28" s="266"/>
      <c r="I28" s="266"/>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4"/>
      <c r="AL28" s="264"/>
      <c r="AM28" s="264"/>
      <c r="AN28" s="264"/>
      <c r="AO28" s="264"/>
      <c r="AP28" s="264"/>
      <c r="AQ28" s="264"/>
      <c r="AR28" s="264"/>
      <c r="AS28" s="264"/>
      <c r="AT28" s="264"/>
      <c r="AU28" s="264"/>
      <c r="AV28" s="264"/>
      <c r="AW28" s="38"/>
    </row>
    <row r="29" spans="1:58" ht="7.2" customHeight="1" x14ac:dyDescent="0.3">
      <c r="A29" s="36"/>
      <c r="B29" s="266"/>
      <c r="C29" s="266"/>
      <c r="D29" s="266"/>
      <c r="E29" s="266"/>
      <c r="F29" s="266"/>
      <c r="G29" s="266"/>
      <c r="H29" s="266"/>
      <c r="I29" s="266"/>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4"/>
      <c r="AL29" s="264"/>
      <c r="AM29" s="264"/>
      <c r="AN29" s="264"/>
      <c r="AO29" s="264"/>
      <c r="AP29" s="264"/>
      <c r="AQ29" s="264"/>
      <c r="AR29" s="264"/>
      <c r="AS29" s="264"/>
      <c r="AT29" s="264"/>
      <c r="AU29" s="264"/>
      <c r="AV29" s="264"/>
      <c r="AW29" s="38"/>
    </row>
    <row r="30" spans="1:58" ht="7.2" customHeight="1" x14ac:dyDescent="0.3">
      <c r="A30" s="36"/>
      <c r="B30" s="266"/>
      <c r="C30" s="266"/>
      <c r="D30" s="266"/>
      <c r="E30" s="266"/>
      <c r="F30" s="266"/>
      <c r="G30" s="266"/>
      <c r="H30" s="266"/>
      <c r="I30" s="266"/>
      <c r="J30" s="267"/>
      <c r="K30" s="267"/>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4"/>
      <c r="AL30" s="264"/>
      <c r="AM30" s="264"/>
      <c r="AN30" s="264"/>
      <c r="AO30" s="264"/>
      <c r="AP30" s="264"/>
      <c r="AQ30" s="264"/>
      <c r="AR30" s="264"/>
      <c r="AS30" s="264"/>
      <c r="AT30" s="264"/>
      <c r="AU30" s="264"/>
      <c r="AV30" s="264"/>
      <c r="AW30" s="38"/>
    </row>
    <row r="31" spans="1:58" ht="7.2" customHeight="1" x14ac:dyDescent="0.3">
      <c r="A31" s="36"/>
      <c r="B31" s="266"/>
      <c r="C31" s="266"/>
      <c r="D31" s="266"/>
      <c r="E31" s="266"/>
      <c r="F31" s="266"/>
      <c r="G31" s="266"/>
      <c r="H31" s="266"/>
      <c r="I31" s="266"/>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4"/>
      <c r="AL31" s="264"/>
      <c r="AM31" s="264"/>
      <c r="AN31" s="264"/>
      <c r="AO31" s="264"/>
      <c r="AP31" s="264"/>
      <c r="AQ31" s="264"/>
      <c r="AR31" s="264"/>
      <c r="AS31" s="264"/>
      <c r="AT31" s="264"/>
      <c r="AU31" s="264"/>
      <c r="AV31" s="264"/>
      <c r="AW31" s="38"/>
    </row>
    <row r="32" spans="1:58" ht="7.2" customHeight="1" x14ac:dyDescent="0.3">
      <c r="A32" s="36"/>
      <c r="B32" s="266"/>
      <c r="C32" s="266"/>
      <c r="D32" s="266"/>
      <c r="E32" s="266"/>
      <c r="F32" s="266"/>
      <c r="G32" s="266"/>
      <c r="H32" s="266"/>
      <c r="I32" s="266"/>
      <c r="J32" s="267"/>
      <c r="K32" s="267"/>
      <c r="L32" s="267"/>
      <c r="M32" s="267"/>
      <c r="N32" s="267"/>
      <c r="O32" s="267"/>
      <c r="P32" s="267"/>
      <c r="Q32" s="267"/>
      <c r="R32" s="267"/>
      <c r="S32" s="267"/>
      <c r="T32" s="267"/>
      <c r="U32" s="267"/>
      <c r="V32" s="267"/>
      <c r="W32" s="267"/>
      <c r="X32" s="267"/>
      <c r="Y32" s="267"/>
      <c r="Z32" s="267"/>
      <c r="AA32" s="267"/>
      <c r="AB32" s="267"/>
      <c r="AC32" s="267"/>
      <c r="AD32" s="267"/>
      <c r="AE32" s="267"/>
      <c r="AF32" s="267"/>
      <c r="AG32" s="267"/>
      <c r="AH32" s="267"/>
      <c r="AI32" s="267"/>
      <c r="AJ32" s="267"/>
      <c r="AK32" s="264"/>
      <c r="AL32" s="264"/>
      <c r="AM32" s="264"/>
      <c r="AN32" s="264"/>
      <c r="AO32" s="264"/>
      <c r="AP32" s="264"/>
      <c r="AQ32" s="264"/>
      <c r="AR32" s="264"/>
      <c r="AS32" s="264"/>
      <c r="AT32" s="264"/>
      <c r="AU32" s="264"/>
      <c r="AV32" s="264"/>
      <c r="AW32" s="38"/>
      <c r="AY32" s="37"/>
      <c r="AZ32" s="37"/>
      <c r="BA32" s="37"/>
      <c r="BB32" s="37"/>
      <c r="BC32" s="37"/>
      <c r="BD32" s="37"/>
      <c r="BE32" s="37"/>
      <c r="BF32" s="37"/>
    </row>
    <row r="33" spans="1:49" ht="7.2" customHeight="1" x14ac:dyDescent="0.3">
      <c r="A33" s="36"/>
      <c r="B33" s="266"/>
      <c r="C33" s="266"/>
      <c r="D33" s="266"/>
      <c r="E33" s="266"/>
      <c r="F33" s="266"/>
      <c r="G33" s="266"/>
      <c r="H33" s="266"/>
      <c r="I33" s="266"/>
      <c r="J33" s="267"/>
      <c r="K33" s="267"/>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c r="AJ33" s="267"/>
      <c r="AK33" s="264"/>
      <c r="AL33" s="264"/>
      <c r="AM33" s="264"/>
      <c r="AN33" s="264"/>
      <c r="AO33" s="264"/>
      <c r="AP33" s="264"/>
      <c r="AQ33" s="264"/>
      <c r="AR33" s="264"/>
      <c r="AS33" s="264"/>
      <c r="AT33" s="264"/>
      <c r="AU33" s="264"/>
      <c r="AV33" s="264"/>
      <c r="AW33" s="38"/>
    </row>
    <row r="34" spans="1:49" ht="7.2" customHeight="1" x14ac:dyDescent="0.3">
      <c r="A34" s="36"/>
      <c r="B34" s="266"/>
      <c r="C34" s="266"/>
      <c r="D34" s="266"/>
      <c r="E34" s="266"/>
      <c r="F34" s="266"/>
      <c r="G34" s="266"/>
      <c r="H34" s="266"/>
      <c r="I34" s="266"/>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4"/>
      <c r="AL34" s="264"/>
      <c r="AM34" s="264"/>
      <c r="AN34" s="264"/>
      <c r="AO34" s="264"/>
      <c r="AP34" s="264"/>
      <c r="AQ34" s="264"/>
      <c r="AR34" s="264"/>
      <c r="AS34" s="264"/>
      <c r="AT34" s="264"/>
      <c r="AU34" s="264"/>
      <c r="AV34" s="264"/>
      <c r="AW34" s="38"/>
    </row>
    <row r="35" spans="1:49" ht="7.2" customHeight="1" x14ac:dyDescent="0.3">
      <c r="A35" s="36"/>
      <c r="B35" s="266"/>
      <c r="C35" s="266"/>
      <c r="D35" s="266"/>
      <c r="E35" s="266"/>
      <c r="F35" s="266"/>
      <c r="G35" s="266"/>
      <c r="H35" s="266"/>
      <c r="I35" s="266"/>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4"/>
      <c r="AL35" s="264"/>
      <c r="AM35" s="264"/>
      <c r="AN35" s="264"/>
      <c r="AO35" s="264"/>
      <c r="AP35" s="264"/>
      <c r="AQ35" s="264"/>
      <c r="AR35" s="264"/>
      <c r="AS35" s="264"/>
      <c r="AT35" s="264"/>
      <c r="AU35" s="264"/>
      <c r="AV35" s="264"/>
      <c r="AW35" s="38"/>
    </row>
    <row r="36" spans="1:49" ht="7.2" customHeight="1" x14ac:dyDescent="0.3">
      <c r="A36" s="36"/>
      <c r="B36" s="266"/>
      <c r="C36" s="266"/>
      <c r="D36" s="266"/>
      <c r="E36" s="266"/>
      <c r="F36" s="266"/>
      <c r="G36" s="266"/>
      <c r="H36" s="266"/>
      <c r="I36" s="266"/>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4"/>
      <c r="AL36" s="264"/>
      <c r="AM36" s="264"/>
      <c r="AN36" s="264"/>
      <c r="AO36" s="264"/>
      <c r="AP36" s="264"/>
      <c r="AQ36" s="264"/>
      <c r="AR36" s="264"/>
      <c r="AS36" s="264"/>
      <c r="AT36" s="264"/>
      <c r="AU36" s="264"/>
      <c r="AV36" s="264"/>
      <c r="AW36" s="38"/>
    </row>
    <row r="37" spans="1:49" ht="7.2" customHeight="1" x14ac:dyDescent="0.3">
      <c r="A37" s="36"/>
      <c r="B37" s="266"/>
      <c r="C37" s="266"/>
      <c r="D37" s="266"/>
      <c r="E37" s="266"/>
      <c r="F37" s="266"/>
      <c r="G37" s="266"/>
      <c r="H37" s="266"/>
      <c r="I37" s="266"/>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4"/>
      <c r="AL37" s="264"/>
      <c r="AM37" s="264"/>
      <c r="AN37" s="264"/>
      <c r="AO37" s="264"/>
      <c r="AP37" s="264"/>
      <c r="AQ37" s="264"/>
      <c r="AR37" s="264"/>
      <c r="AS37" s="264"/>
      <c r="AT37" s="264"/>
      <c r="AU37" s="264"/>
      <c r="AV37" s="264"/>
      <c r="AW37" s="38"/>
    </row>
    <row r="38" spans="1:49" ht="4.95" customHeight="1" x14ac:dyDescent="0.3">
      <c r="A38" s="36"/>
      <c r="B38" s="266"/>
      <c r="C38" s="266"/>
      <c r="D38" s="266"/>
      <c r="E38" s="266"/>
      <c r="F38" s="266"/>
      <c r="G38" s="266"/>
      <c r="H38" s="266"/>
      <c r="I38" s="266"/>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4"/>
      <c r="AL38" s="264"/>
      <c r="AM38" s="264"/>
      <c r="AN38" s="264"/>
      <c r="AO38" s="264"/>
      <c r="AP38" s="264"/>
      <c r="AQ38" s="264"/>
      <c r="AR38" s="264"/>
      <c r="AS38" s="264"/>
      <c r="AT38" s="264"/>
      <c r="AU38" s="264"/>
      <c r="AV38" s="264"/>
      <c r="AW38" s="38"/>
    </row>
    <row r="39" spans="1:49" ht="7.2" customHeight="1" x14ac:dyDescent="0.3">
      <c r="A39" s="36"/>
      <c r="B39" s="266"/>
      <c r="C39" s="266"/>
      <c r="D39" s="266"/>
      <c r="E39" s="266"/>
      <c r="F39" s="266"/>
      <c r="G39" s="266"/>
      <c r="H39" s="266"/>
      <c r="I39" s="266"/>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4"/>
      <c r="AL39" s="264"/>
      <c r="AM39" s="264"/>
      <c r="AN39" s="264"/>
      <c r="AO39" s="264"/>
      <c r="AP39" s="264"/>
      <c r="AQ39" s="264"/>
      <c r="AR39" s="264"/>
      <c r="AS39" s="264"/>
      <c r="AT39" s="264"/>
      <c r="AU39" s="264"/>
      <c r="AV39" s="264"/>
      <c r="AW39" s="38"/>
    </row>
    <row r="40" spans="1:49" ht="7.2" customHeight="1" x14ac:dyDescent="0.3">
      <c r="A40" s="36"/>
      <c r="B40" s="266"/>
      <c r="C40" s="266"/>
      <c r="D40" s="266"/>
      <c r="E40" s="266"/>
      <c r="F40" s="266"/>
      <c r="G40" s="266"/>
      <c r="H40" s="266"/>
      <c r="I40" s="266"/>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4"/>
      <c r="AL40" s="264"/>
      <c r="AM40" s="264"/>
      <c r="AN40" s="264"/>
      <c r="AO40" s="264"/>
      <c r="AP40" s="264"/>
      <c r="AQ40" s="264"/>
      <c r="AR40" s="264"/>
      <c r="AS40" s="264"/>
      <c r="AT40" s="264"/>
      <c r="AU40" s="264"/>
      <c r="AV40" s="264"/>
      <c r="AW40" s="38"/>
    </row>
    <row r="41" spans="1:49" ht="7.2" customHeight="1" x14ac:dyDescent="0.3">
      <c r="A41" s="36"/>
      <c r="B41" s="266"/>
      <c r="C41" s="266"/>
      <c r="D41" s="266"/>
      <c r="E41" s="266"/>
      <c r="F41" s="266"/>
      <c r="G41" s="266"/>
      <c r="H41" s="266"/>
      <c r="I41" s="266"/>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4"/>
      <c r="AL41" s="264"/>
      <c r="AM41" s="264"/>
      <c r="AN41" s="264"/>
      <c r="AO41" s="264"/>
      <c r="AP41" s="264"/>
      <c r="AQ41" s="264"/>
      <c r="AR41" s="264"/>
      <c r="AS41" s="264"/>
      <c r="AT41" s="264"/>
      <c r="AU41" s="264"/>
      <c r="AV41" s="264"/>
      <c r="AW41" s="38"/>
    </row>
    <row r="42" spans="1:49" ht="7.2" customHeight="1" x14ac:dyDescent="0.3">
      <c r="A42" s="36"/>
      <c r="B42" s="266"/>
      <c r="C42" s="266"/>
      <c r="D42" s="266"/>
      <c r="E42" s="266"/>
      <c r="F42" s="266"/>
      <c r="G42" s="266"/>
      <c r="H42" s="266"/>
      <c r="I42" s="266"/>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4"/>
      <c r="AL42" s="264"/>
      <c r="AM42" s="264"/>
      <c r="AN42" s="264"/>
      <c r="AO42" s="264"/>
      <c r="AP42" s="264"/>
      <c r="AQ42" s="264"/>
      <c r="AR42" s="264"/>
      <c r="AS42" s="264"/>
      <c r="AT42" s="264"/>
      <c r="AU42" s="264"/>
      <c r="AV42" s="264"/>
      <c r="AW42" s="38"/>
    </row>
    <row r="43" spans="1:49" ht="7.2" customHeight="1" x14ac:dyDescent="0.3">
      <c r="A43" s="36"/>
      <c r="B43" s="266"/>
      <c r="C43" s="266"/>
      <c r="D43" s="266"/>
      <c r="E43" s="266"/>
      <c r="F43" s="266"/>
      <c r="G43" s="266"/>
      <c r="H43" s="266"/>
      <c r="I43" s="266"/>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4"/>
      <c r="AL43" s="264"/>
      <c r="AM43" s="264"/>
      <c r="AN43" s="264"/>
      <c r="AO43" s="264"/>
      <c r="AP43" s="264"/>
      <c r="AQ43" s="264"/>
      <c r="AR43" s="264"/>
      <c r="AS43" s="264"/>
      <c r="AT43" s="264"/>
      <c r="AU43" s="264"/>
      <c r="AV43" s="264"/>
      <c r="AW43" s="38"/>
    </row>
    <row r="44" spans="1:49" ht="7.2" customHeight="1" x14ac:dyDescent="0.3">
      <c r="A44" s="36"/>
      <c r="B44" s="266"/>
      <c r="C44" s="266"/>
      <c r="D44" s="266"/>
      <c r="E44" s="266"/>
      <c r="F44" s="266"/>
      <c r="G44" s="266"/>
      <c r="H44" s="266"/>
      <c r="I44" s="266"/>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4"/>
      <c r="AL44" s="264"/>
      <c r="AM44" s="264"/>
      <c r="AN44" s="264"/>
      <c r="AO44" s="264"/>
      <c r="AP44" s="264"/>
      <c r="AQ44" s="264"/>
      <c r="AR44" s="264"/>
      <c r="AS44" s="264"/>
      <c r="AT44" s="264"/>
      <c r="AU44" s="264"/>
      <c r="AV44" s="264"/>
      <c r="AW44" s="38"/>
    </row>
    <row r="45" spans="1:49" ht="4.95" customHeight="1" x14ac:dyDescent="0.3">
      <c r="A45" s="36"/>
      <c r="B45" s="266"/>
      <c r="C45" s="266"/>
      <c r="D45" s="266"/>
      <c r="E45" s="266"/>
      <c r="F45" s="266"/>
      <c r="G45" s="266"/>
      <c r="H45" s="266"/>
      <c r="I45" s="266"/>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4"/>
      <c r="AL45" s="264"/>
      <c r="AM45" s="264"/>
      <c r="AN45" s="264"/>
      <c r="AO45" s="264"/>
      <c r="AP45" s="264"/>
      <c r="AQ45" s="264"/>
      <c r="AR45" s="264"/>
      <c r="AS45" s="264"/>
      <c r="AT45" s="264"/>
      <c r="AU45" s="264"/>
      <c r="AV45" s="264"/>
      <c r="AW45" s="38"/>
    </row>
    <row r="46" spans="1:49" ht="7.2" customHeight="1" x14ac:dyDescent="0.3">
      <c r="A46" s="36"/>
      <c r="B46" s="266"/>
      <c r="C46" s="266"/>
      <c r="D46" s="266"/>
      <c r="E46" s="266"/>
      <c r="F46" s="266"/>
      <c r="G46" s="266"/>
      <c r="H46" s="266"/>
      <c r="I46" s="266"/>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7"/>
      <c r="AI46" s="267"/>
      <c r="AJ46" s="267"/>
      <c r="AK46" s="264"/>
      <c r="AL46" s="264"/>
      <c r="AM46" s="264"/>
      <c r="AN46" s="264"/>
      <c r="AO46" s="264"/>
      <c r="AP46" s="264"/>
      <c r="AQ46" s="264"/>
      <c r="AR46" s="264"/>
      <c r="AS46" s="264"/>
      <c r="AT46" s="264"/>
      <c r="AU46" s="264"/>
      <c r="AV46" s="264"/>
      <c r="AW46" s="38"/>
    </row>
    <row r="47" spans="1:49" ht="7.2" customHeight="1" x14ac:dyDescent="0.3">
      <c r="A47" s="36"/>
      <c r="B47" s="266"/>
      <c r="C47" s="266"/>
      <c r="D47" s="266"/>
      <c r="E47" s="266"/>
      <c r="F47" s="266"/>
      <c r="G47" s="266"/>
      <c r="H47" s="266"/>
      <c r="I47" s="266"/>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4"/>
      <c r="AL47" s="264"/>
      <c r="AM47" s="264"/>
      <c r="AN47" s="264"/>
      <c r="AO47" s="264"/>
      <c r="AP47" s="264"/>
      <c r="AQ47" s="264"/>
      <c r="AR47" s="264"/>
      <c r="AS47" s="264"/>
      <c r="AT47" s="264"/>
      <c r="AU47" s="264"/>
      <c r="AV47" s="264"/>
      <c r="AW47" s="38"/>
    </row>
    <row r="48" spans="1:49" ht="7.2" customHeight="1" x14ac:dyDescent="0.3">
      <c r="A48" s="36"/>
      <c r="B48" s="266"/>
      <c r="C48" s="266"/>
      <c r="D48" s="266"/>
      <c r="E48" s="266"/>
      <c r="F48" s="266"/>
      <c r="G48" s="266"/>
      <c r="H48" s="266"/>
      <c r="I48" s="266"/>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4"/>
      <c r="AL48" s="264"/>
      <c r="AM48" s="264"/>
      <c r="AN48" s="264"/>
      <c r="AO48" s="264"/>
      <c r="AP48" s="264"/>
      <c r="AQ48" s="264"/>
      <c r="AR48" s="264"/>
      <c r="AS48" s="264"/>
      <c r="AT48" s="264"/>
      <c r="AU48" s="264"/>
      <c r="AV48" s="264"/>
      <c r="AW48" s="38"/>
    </row>
    <row r="49" spans="1:49" ht="7.2" customHeight="1" x14ac:dyDescent="0.3">
      <c r="A49" s="36"/>
      <c r="B49" s="266"/>
      <c r="C49" s="266"/>
      <c r="D49" s="266"/>
      <c r="E49" s="266"/>
      <c r="F49" s="266"/>
      <c r="G49" s="266"/>
      <c r="H49" s="266"/>
      <c r="I49" s="266"/>
      <c r="J49" s="267"/>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7"/>
      <c r="AI49" s="267"/>
      <c r="AJ49" s="267"/>
      <c r="AK49" s="264"/>
      <c r="AL49" s="264"/>
      <c r="AM49" s="264"/>
      <c r="AN49" s="264"/>
      <c r="AO49" s="264"/>
      <c r="AP49" s="264"/>
      <c r="AQ49" s="264"/>
      <c r="AR49" s="264"/>
      <c r="AS49" s="264"/>
      <c r="AT49" s="264"/>
      <c r="AU49" s="264"/>
      <c r="AV49" s="264"/>
      <c r="AW49" s="38"/>
    </row>
    <row r="50" spans="1:49" ht="7.2" customHeight="1" x14ac:dyDescent="0.3">
      <c r="A50" s="36"/>
      <c r="B50" s="266"/>
      <c r="C50" s="266"/>
      <c r="D50" s="266"/>
      <c r="E50" s="266"/>
      <c r="F50" s="266"/>
      <c r="G50" s="266"/>
      <c r="H50" s="266"/>
      <c r="I50" s="266"/>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4"/>
      <c r="AL50" s="264"/>
      <c r="AM50" s="264"/>
      <c r="AN50" s="264"/>
      <c r="AO50" s="264"/>
      <c r="AP50" s="264"/>
      <c r="AQ50" s="264"/>
      <c r="AR50" s="264"/>
      <c r="AS50" s="264"/>
      <c r="AT50" s="264"/>
      <c r="AU50" s="264"/>
      <c r="AV50" s="264"/>
      <c r="AW50" s="38"/>
    </row>
    <row r="51" spans="1:49" ht="7.2" customHeight="1" x14ac:dyDescent="0.3">
      <c r="A51" s="36"/>
      <c r="B51" s="266"/>
      <c r="C51" s="266"/>
      <c r="D51" s="266"/>
      <c r="E51" s="266"/>
      <c r="F51" s="266"/>
      <c r="G51" s="266"/>
      <c r="H51" s="266"/>
      <c r="I51" s="266"/>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4"/>
      <c r="AL51" s="264"/>
      <c r="AM51" s="264"/>
      <c r="AN51" s="264"/>
      <c r="AO51" s="264"/>
      <c r="AP51" s="264"/>
      <c r="AQ51" s="264"/>
      <c r="AR51" s="264"/>
      <c r="AS51" s="264"/>
      <c r="AT51" s="264"/>
      <c r="AU51" s="264"/>
      <c r="AV51" s="264"/>
      <c r="AW51" s="38"/>
    </row>
    <row r="52" spans="1:49" ht="4.95" customHeight="1" x14ac:dyDescent="0.3">
      <c r="A52" s="46"/>
      <c r="B52" s="266"/>
      <c r="C52" s="266"/>
      <c r="D52" s="266"/>
      <c r="E52" s="266"/>
      <c r="F52" s="266"/>
      <c r="G52" s="266"/>
      <c r="H52" s="266"/>
      <c r="I52" s="266"/>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4"/>
      <c r="AL52" s="264"/>
      <c r="AM52" s="264"/>
      <c r="AN52" s="264"/>
      <c r="AO52" s="264"/>
      <c r="AP52" s="264"/>
      <c r="AQ52" s="264"/>
      <c r="AR52" s="264"/>
      <c r="AS52" s="264"/>
      <c r="AT52" s="264"/>
      <c r="AU52" s="264"/>
      <c r="AV52" s="264"/>
      <c r="AW52" s="49"/>
    </row>
    <row r="53" spans="1:49" ht="7.05" customHeight="1" x14ac:dyDescent="0.3">
      <c r="A53" s="46"/>
      <c r="B53" s="266"/>
      <c r="C53" s="266"/>
      <c r="D53" s="266"/>
      <c r="E53" s="266"/>
      <c r="F53" s="266"/>
      <c r="G53" s="266"/>
      <c r="H53" s="266"/>
      <c r="I53" s="266"/>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4"/>
      <c r="AL53" s="264"/>
      <c r="AM53" s="264"/>
      <c r="AN53" s="264"/>
      <c r="AO53" s="264"/>
      <c r="AP53" s="264"/>
      <c r="AQ53" s="264"/>
      <c r="AR53" s="264"/>
      <c r="AS53" s="264"/>
      <c r="AT53" s="264"/>
      <c r="AU53" s="264"/>
      <c r="AV53" s="264"/>
      <c r="AW53" s="49"/>
    </row>
    <row r="54" spans="1:49" ht="7.05" customHeight="1" x14ac:dyDescent="0.3">
      <c r="A54" s="46"/>
      <c r="B54" s="266"/>
      <c r="C54" s="266"/>
      <c r="D54" s="266"/>
      <c r="E54" s="266"/>
      <c r="F54" s="266"/>
      <c r="G54" s="266"/>
      <c r="H54" s="266"/>
      <c r="I54" s="266"/>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4"/>
      <c r="AL54" s="264"/>
      <c r="AM54" s="264"/>
      <c r="AN54" s="264"/>
      <c r="AO54" s="264"/>
      <c r="AP54" s="264"/>
      <c r="AQ54" s="264"/>
      <c r="AR54" s="264"/>
      <c r="AS54" s="264"/>
      <c r="AT54" s="264"/>
      <c r="AU54" s="264"/>
      <c r="AV54" s="264"/>
      <c r="AW54" s="49"/>
    </row>
    <row r="55" spans="1:49" ht="7.05" customHeight="1" x14ac:dyDescent="0.3">
      <c r="A55" s="46"/>
      <c r="B55" s="266"/>
      <c r="C55" s="266"/>
      <c r="D55" s="266"/>
      <c r="E55" s="266"/>
      <c r="F55" s="266"/>
      <c r="G55" s="266"/>
      <c r="H55" s="266"/>
      <c r="I55" s="266"/>
      <c r="J55" s="267"/>
      <c r="K55" s="267"/>
      <c r="L55" s="267"/>
      <c r="M55" s="267"/>
      <c r="N55" s="267"/>
      <c r="O55" s="267"/>
      <c r="P55" s="267"/>
      <c r="Q55" s="267"/>
      <c r="R55" s="267"/>
      <c r="S55" s="267"/>
      <c r="T55" s="267"/>
      <c r="U55" s="267"/>
      <c r="V55" s="267"/>
      <c r="W55" s="267"/>
      <c r="X55" s="267"/>
      <c r="Y55" s="267"/>
      <c r="Z55" s="267"/>
      <c r="AA55" s="267"/>
      <c r="AB55" s="267"/>
      <c r="AC55" s="267"/>
      <c r="AD55" s="267"/>
      <c r="AE55" s="267"/>
      <c r="AF55" s="267"/>
      <c r="AG55" s="267"/>
      <c r="AH55" s="267"/>
      <c r="AI55" s="267"/>
      <c r="AJ55" s="267"/>
      <c r="AK55" s="264"/>
      <c r="AL55" s="264"/>
      <c r="AM55" s="264"/>
      <c r="AN55" s="264"/>
      <c r="AO55" s="264"/>
      <c r="AP55" s="264"/>
      <c r="AQ55" s="264"/>
      <c r="AR55" s="264"/>
      <c r="AS55" s="264"/>
      <c r="AT55" s="264"/>
      <c r="AU55" s="264"/>
      <c r="AV55" s="264"/>
      <c r="AW55" s="38"/>
    </row>
    <row r="56" spans="1:49" ht="7.05" customHeight="1" x14ac:dyDescent="0.3">
      <c r="A56" s="46"/>
      <c r="B56" s="266"/>
      <c r="C56" s="266"/>
      <c r="D56" s="266"/>
      <c r="E56" s="266"/>
      <c r="F56" s="266"/>
      <c r="G56" s="266"/>
      <c r="H56" s="266"/>
      <c r="I56" s="266"/>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K56" s="264"/>
      <c r="AL56" s="264"/>
      <c r="AM56" s="264"/>
      <c r="AN56" s="264"/>
      <c r="AO56" s="264"/>
      <c r="AP56" s="264"/>
      <c r="AQ56" s="264"/>
      <c r="AR56" s="264"/>
      <c r="AS56" s="264"/>
      <c r="AT56" s="264"/>
      <c r="AU56" s="264"/>
      <c r="AV56" s="264"/>
      <c r="AW56" s="38"/>
    </row>
    <row r="57" spans="1:49" ht="7.05" customHeight="1" x14ac:dyDescent="0.3">
      <c r="A57" s="46"/>
      <c r="B57" s="266"/>
      <c r="C57" s="266"/>
      <c r="D57" s="266"/>
      <c r="E57" s="266"/>
      <c r="F57" s="266"/>
      <c r="G57" s="266"/>
      <c r="H57" s="266"/>
      <c r="I57" s="266"/>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4"/>
      <c r="AL57" s="264"/>
      <c r="AM57" s="264"/>
      <c r="AN57" s="264"/>
      <c r="AO57" s="264"/>
      <c r="AP57" s="264"/>
      <c r="AQ57" s="264"/>
      <c r="AR57" s="264"/>
      <c r="AS57" s="264"/>
      <c r="AT57" s="264"/>
      <c r="AU57" s="264"/>
      <c r="AV57" s="264"/>
      <c r="AW57" s="49"/>
    </row>
    <row r="58" spans="1:49" ht="7.05" customHeight="1" x14ac:dyDescent="0.3">
      <c r="A58" s="46"/>
      <c r="B58" s="266"/>
      <c r="C58" s="266"/>
      <c r="D58" s="266"/>
      <c r="E58" s="266"/>
      <c r="F58" s="266"/>
      <c r="G58" s="266"/>
      <c r="H58" s="266"/>
      <c r="I58" s="266"/>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4"/>
      <c r="AL58" s="264"/>
      <c r="AM58" s="264"/>
      <c r="AN58" s="264"/>
      <c r="AO58" s="264"/>
      <c r="AP58" s="264"/>
      <c r="AQ58" s="264"/>
      <c r="AR58" s="264"/>
      <c r="AS58" s="264"/>
      <c r="AT58" s="264"/>
      <c r="AU58" s="264"/>
      <c r="AV58" s="264"/>
      <c r="AW58" s="49"/>
    </row>
    <row r="59" spans="1:49" ht="4.95" customHeight="1" x14ac:dyDescent="0.3">
      <c r="A59" s="46"/>
      <c r="B59" s="266"/>
      <c r="C59" s="266"/>
      <c r="D59" s="266"/>
      <c r="E59" s="266"/>
      <c r="F59" s="266"/>
      <c r="G59" s="266"/>
      <c r="H59" s="266"/>
      <c r="I59" s="266"/>
      <c r="J59" s="267"/>
      <c r="K59" s="267"/>
      <c r="L59" s="267"/>
      <c r="M59" s="267"/>
      <c r="N59" s="267"/>
      <c r="O59" s="267"/>
      <c r="P59" s="267"/>
      <c r="Q59" s="267"/>
      <c r="R59" s="267"/>
      <c r="S59" s="267"/>
      <c r="T59" s="267"/>
      <c r="U59" s="267"/>
      <c r="V59" s="267"/>
      <c r="W59" s="267"/>
      <c r="X59" s="267"/>
      <c r="Y59" s="267"/>
      <c r="Z59" s="267"/>
      <c r="AA59" s="267"/>
      <c r="AB59" s="267"/>
      <c r="AC59" s="267"/>
      <c r="AD59" s="267"/>
      <c r="AE59" s="267"/>
      <c r="AF59" s="267"/>
      <c r="AG59" s="267"/>
      <c r="AH59" s="267"/>
      <c r="AI59" s="267"/>
      <c r="AJ59" s="267"/>
      <c r="AK59" s="264"/>
      <c r="AL59" s="264"/>
      <c r="AM59" s="264"/>
      <c r="AN59" s="264"/>
      <c r="AO59" s="264"/>
      <c r="AP59" s="264"/>
      <c r="AQ59" s="264"/>
      <c r="AR59" s="264"/>
      <c r="AS59" s="264"/>
      <c r="AT59" s="264"/>
      <c r="AU59" s="264"/>
      <c r="AV59" s="264"/>
      <c r="AW59" s="49"/>
    </row>
    <row r="60" spans="1:49" ht="7.05" customHeight="1" x14ac:dyDescent="0.3">
      <c r="A60" s="46"/>
      <c r="B60" s="266"/>
      <c r="C60" s="266"/>
      <c r="D60" s="266"/>
      <c r="E60" s="266"/>
      <c r="F60" s="266"/>
      <c r="G60" s="266"/>
      <c r="H60" s="266"/>
      <c r="I60" s="266"/>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4"/>
      <c r="AL60" s="264"/>
      <c r="AM60" s="264"/>
      <c r="AN60" s="264"/>
      <c r="AO60" s="264"/>
      <c r="AP60" s="264"/>
      <c r="AQ60" s="264"/>
      <c r="AR60" s="264"/>
      <c r="AS60" s="264"/>
      <c r="AT60" s="264"/>
      <c r="AU60" s="264"/>
      <c r="AV60" s="264"/>
      <c r="AW60" s="49"/>
    </row>
    <row r="61" spans="1:49" ht="7.05" customHeight="1" x14ac:dyDescent="0.3">
      <c r="A61" s="46"/>
      <c r="B61" s="266"/>
      <c r="C61" s="266"/>
      <c r="D61" s="266"/>
      <c r="E61" s="266"/>
      <c r="F61" s="266"/>
      <c r="G61" s="266"/>
      <c r="H61" s="266"/>
      <c r="I61" s="266"/>
      <c r="J61" s="267"/>
      <c r="K61" s="267"/>
      <c r="L61" s="267"/>
      <c r="M61" s="267"/>
      <c r="N61" s="267"/>
      <c r="O61" s="267"/>
      <c r="P61" s="267"/>
      <c r="Q61" s="267"/>
      <c r="R61" s="267"/>
      <c r="S61" s="267"/>
      <c r="T61" s="267"/>
      <c r="U61" s="267"/>
      <c r="V61" s="267"/>
      <c r="W61" s="267"/>
      <c r="X61" s="267"/>
      <c r="Y61" s="267"/>
      <c r="Z61" s="267"/>
      <c r="AA61" s="267"/>
      <c r="AB61" s="267"/>
      <c r="AC61" s="267"/>
      <c r="AD61" s="267"/>
      <c r="AE61" s="267"/>
      <c r="AF61" s="267"/>
      <c r="AG61" s="267"/>
      <c r="AH61" s="267"/>
      <c r="AI61" s="267"/>
      <c r="AJ61" s="267"/>
      <c r="AK61" s="264"/>
      <c r="AL61" s="264"/>
      <c r="AM61" s="264"/>
      <c r="AN61" s="264"/>
      <c r="AO61" s="264"/>
      <c r="AP61" s="264"/>
      <c r="AQ61" s="264"/>
      <c r="AR61" s="264"/>
      <c r="AS61" s="264"/>
      <c r="AT61" s="264"/>
      <c r="AU61" s="264"/>
      <c r="AV61" s="264"/>
      <c r="AW61" s="49"/>
    </row>
    <row r="62" spans="1:49" ht="7.05" customHeight="1" x14ac:dyDescent="0.3">
      <c r="A62" s="46"/>
      <c r="B62" s="266"/>
      <c r="C62" s="266"/>
      <c r="D62" s="266"/>
      <c r="E62" s="266"/>
      <c r="F62" s="266"/>
      <c r="G62" s="266"/>
      <c r="H62" s="266"/>
      <c r="I62" s="266"/>
      <c r="J62" s="267"/>
      <c r="K62" s="267"/>
      <c r="L62" s="267"/>
      <c r="M62" s="267"/>
      <c r="N62" s="267"/>
      <c r="O62" s="267"/>
      <c r="P62" s="267"/>
      <c r="Q62" s="267"/>
      <c r="R62" s="267"/>
      <c r="S62" s="267"/>
      <c r="T62" s="267"/>
      <c r="U62" s="267"/>
      <c r="V62" s="267"/>
      <c r="W62" s="267"/>
      <c r="X62" s="267"/>
      <c r="Y62" s="267"/>
      <c r="Z62" s="267"/>
      <c r="AA62" s="267"/>
      <c r="AB62" s="267"/>
      <c r="AC62" s="267"/>
      <c r="AD62" s="267"/>
      <c r="AE62" s="267"/>
      <c r="AF62" s="267"/>
      <c r="AG62" s="267"/>
      <c r="AH62" s="267"/>
      <c r="AI62" s="267"/>
      <c r="AJ62" s="267"/>
      <c r="AK62" s="264"/>
      <c r="AL62" s="264"/>
      <c r="AM62" s="264"/>
      <c r="AN62" s="264"/>
      <c r="AO62" s="264"/>
      <c r="AP62" s="264"/>
      <c r="AQ62" s="264"/>
      <c r="AR62" s="264"/>
      <c r="AS62" s="264"/>
      <c r="AT62" s="264"/>
      <c r="AU62" s="264"/>
      <c r="AV62" s="264"/>
      <c r="AW62" s="38"/>
    </row>
    <row r="63" spans="1:49" ht="7.05" customHeight="1" x14ac:dyDescent="0.3">
      <c r="A63" s="46"/>
      <c r="B63" s="266"/>
      <c r="C63" s="266"/>
      <c r="D63" s="266"/>
      <c r="E63" s="266"/>
      <c r="F63" s="266"/>
      <c r="G63" s="266"/>
      <c r="H63" s="266"/>
      <c r="I63" s="266"/>
      <c r="J63" s="267"/>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c r="AJ63" s="267"/>
      <c r="AK63" s="264"/>
      <c r="AL63" s="264"/>
      <c r="AM63" s="264"/>
      <c r="AN63" s="264"/>
      <c r="AO63" s="264"/>
      <c r="AP63" s="264"/>
      <c r="AQ63" s="264"/>
      <c r="AR63" s="264"/>
      <c r="AS63" s="264"/>
      <c r="AT63" s="264"/>
      <c r="AU63" s="264"/>
      <c r="AV63" s="264"/>
      <c r="AW63" s="38"/>
    </row>
    <row r="64" spans="1:49" ht="7.05" customHeight="1" x14ac:dyDescent="0.3">
      <c r="A64" s="46"/>
      <c r="B64" s="266"/>
      <c r="C64" s="266"/>
      <c r="D64" s="266"/>
      <c r="E64" s="266"/>
      <c r="F64" s="266"/>
      <c r="G64" s="266"/>
      <c r="H64" s="266"/>
      <c r="I64" s="266"/>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4"/>
      <c r="AL64" s="264"/>
      <c r="AM64" s="264"/>
      <c r="AN64" s="264"/>
      <c r="AO64" s="264"/>
      <c r="AP64" s="264"/>
      <c r="AQ64" s="264"/>
      <c r="AR64" s="264"/>
      <c r="AS64" s="264"/>
      <c r="AT64" s="264"/>
      <c r="AU64" s="264"/>
      <c r="AV64" s="264"/>
      <c r="AW64" s="49"/>
    </row>
    <row r="65" spans="1:49" ht="7.05" customHeight="1" x14ac:dyDescent="0.3">
      <c r="A65" s="46"/>
      <c r="B65" s="266"/>
      <c r="C65" s="266"/>
      <c r="D65" s="266"/>
      <c r="E65" s="266"/>
      <c r="F65" s="266"/>
      <c r="G65" s="266"/>
      <c r="H65" s="266"/>
      <c r="I65" s="266"/>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7"/>
      <c r="AI65" s="267"/>
      <c r="AJ65" s="267"/>
      <c r="AK65" s="264"/>
      <c r="AL65" s="264"/>
      <c r="AM65" s="264"/>
      <c r="AN65" s="264"/>
      <c r="AO65" s="264"/>
      <c r="AP65" s="264"/>
      <c r="AQ65" s="264"/>
      <c r="AR65" s="264"/>
      <c r="AS65" s="264"/>
      <c r="AT65" s="264"/>
      <c r="AU65" s="264"/>
      <c r="AV65" s="264"/>
      <c r="AW65" s="49"/>
    </row>
    <row r="66" spans="1:49" ht="4.95" customHeight="1" x14ac:dyDescent="0.3">
      <c r="A66" s="46"/>
      <c r="B66" s="266"/>
      <c r="C66" s="266"/>
      <c r="D66" s="266"/>
      <c r="E66" s="266"/>
      <c r="F66" s="266"/>
      <c r="G66" s="266"/>
      <c r="H66" s="266"/>
      <c r="I66" s="266"/>
      <c r="J66" s="267"/>
      <c r="K66" s="267"/>
      <c r="L66" s="267"/>
      <c r="M66" s="267"/>
      <c r="N66" s="267"/>
      <c r="O66" s="267"/>
      <c r="P66" s="267"/>
      <c r="Q66" s="267"/>
      <c r="R66" s="267"/>
      <c r="S66" s="267"/>
      <c r="T66" s="267"/>
      <c r="U66" s="267"/>
      <c r="V66" s="267"/>
      <c r="W66" s="267"/>
      <c r="X66" s="267"/>
      <c r="Y66" s="267"/>
      <c r="Z66" s="267"/>
      <c r="AA66" s="267"/>
      <c r="AB66" s="267"/>
      <c r="AC66" s="267"/>
      <c r="AD66" s="267"/>
      <c r="AE66" s="267"/>
      <c r="AF66" s="267"/>
      <c r="AG66" s="267"/>
      <c r="AH66" s="267"/>
      <c r="AI66" s="267"/>
      <c r="AJ66" s="267"/>
      <c r="AK66" s="264"/>
      <c r="AL66" s="264"/>
      <c r="AM66" s="264"/>
      <c r="AN66" s="264"/>
      <c r="AO66" s="264"/>
      <c r="AP66" s="264"/>
      <c r="AQ66" s="264"/>
      <c r="AR66" s="264"/>
      <c r="AS66" s="264"/>
      <c r="AT66" s="264"/>
      <c r="AU66" s="264"/>
      <c r="AV66" s="264"/>
      <c r="AW66" s="49"/>
    </row>
    <row r="67" spans="1:49" ht="7.05" customHeight="1" x14ac:dyDescent="0.3">
      <c r="A67" s="46"/>
      <c r="B67" s="266"/>
      <c r="C67" s="266"/>
      <c r="D67" s="266"/>
      <c r="E67" s="266"/>
      <c r="F67" s="266"/>
      <c r="G67" s="266"/>
      <c r="H67" s="266"/>
      <c r="I67" s="266"/>
      <c r="J67" s="267"/>
      <c r="K67" s="267"/>
      <c r="L67" s="267"/>
      <c r="M67" s="267"/>
      <c r="N67" s="267"/>
      <c r="O67" s="267"/>
      <c r="P67" s="267"/>
      <c r="Q67" s="267"/>
      <c r="R67" s="267"/>
      <c r="S67" s="267"/>
      <c r="T67" s="267"/>
      <c r="U67" s="267"/>
      <c r="V67" s="267"/>
      <c r="W67" s="267"/>
      <c r="X67" s="267"/>
      <c r="Y67" s="267"/>
      <c r="Z67" s="267"/>
      <c r="AA67" s="267"/>
      <c r="AB67" s="267"/>
      <c r="AC67" s="267"/>
      <c r="AD67" s="267"/>
      <c r="AE67" s="267"/>
      <c r="AF67" s="267"/>
      <c r="AG67" s="267"/>
      <c r="AH67" s="267"/>
      <c r="AI67" s="267"/>
      <c r="AJ67" s="267"/>
      <c r="AK67" s="264"/>
      <c r="AL67" s="264"/>
      <c r="AM67" s="264"/>
      <c r="AN67" s="264"/>
      <c r="AO67" s="264"/>
      <c r="AP67" s="264"/>
      <c r="AQ67" s="264"/>
      <c r="AR67" s="264"/>
      <c r="AS67" s="264"/>
      <c r="AT67" s="264"/>
      <c r="AU67" s="264"/>
      <c r="AV67" s="264"/>
      <c r="AW67" s="49"/>
    </row>
    <row r="68" spans="1:49" ht="7.05" customHeight="1" x14ac:dyDescent="0.3">
      <c r="A68" s="46"/>
      <c r="B68" s="266"/>
      <c r="C68" s="266"/>
      <c r="D68" s="266"/>
      <c r="E68" s="266"/>
      <c r="F68" s="266"/>
      <c r="G68" s="266"/>
      <c r="H68" s="266"/>
      <c r="I68" s="266"/>
      <c r="J68" s="267"/>
      <c r="K68" s="267"/>
      <c r="L68" s="267"/>
      <c r="M68" s="267"/>
      <c r="N68" s="267"/>
      <c r="O68" s="267"/>
      <c r="P68" s="267"/>
      <c r="Q68" s="267"/>
      <c r="R68" s="267"/>
      <c r="S68" s="267"/>
      <c r="T68" s="267"/>
      <c r="U68" s="267"/>
      <c r="V68" s="267"/>
      <c r="W68" s="267"/>
      <c r="X68" s="267"/>
      <c r="Y68" s="267"/>
      <c r="Z68" s="267"/>
      <c r="AA68" s="267"/>
      <c r="AB68" s="267"/>
      <c r="AC68" s="267"/>
      <c r="AD68" s="267"/>
      <c r="AE68" s="267"/>
      <c r="AF68" s="267"/>
      <c r="AG68" s="267"/>
      <c r="AH68" s="267"/>
      <c r="AI68" s="267"/>
      <c r="AJ68" s="267"/>
      <c r="AK68" s="264"/>
      <c r="AL68" s="264"/>
      <c r="AM68" s="264"/>
      <c r="AN68" s="264"/>
      <c r="AO68" s="264"/>
      <c r="AP68" s="264"/>
      <c r="AQ68" s="264"/>
      <c r="AR68" s="264"/>
      <c r="AS68" s="264"/>
      <c r="AT68" s="264"/>
      <c r="AU68" s="264"/>
      <c r="AV68" s="264"/>
      <c r="AW68" s="49"/>
    </row>
    <row r="69" spans="1:49" ht="7.05" customHeight="1" x14ac:dyDescent="0.3">
      <c r="A69" s="46"/>
      <c r="B69" s="266"/>
      <c r="C69" s="266"/>
      <c r="D69" s="266"/>
      <c r="E69" s="266"/>
      <c r="F69" s="266"/>
      <c r="G69" s="266"/>
      <c r="H69" s="266"/>
      <c r="I69" s="266"/>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4"/>
      <c r="AL69" s="264"/>
      <c r="AM69" s="264"/>
      <c r="AN69" s="264"/>
      <c r="AO69" s="264"/>
      <c r="AP69" s="264"/>
      <c r="AQ69" s="264"/>
      <c r="AR69" s="264"/>
      <c r="AS69" s="264"/>
      <c r="AT69" s="264"/>
      <c r="AU69" s="264"/>
      <c r="AV69" s="264"/>
      <c r="AW69" s="38"/>
    </row>
    <row r="70" spans="1:49" ht="7.05" customHeight="1" x14ac:dyDescent="0.3">
      <c r="A70" s="46"/>
      <c r="B70" s="266"/>
      <c r="C70" s="266"/>
      <c r="D70" s="266"/>
      <c r="E70" s="266"/>
      <c r="F70" s="266"/>
      <c r="G70" s="266"/>
      <c r="H70" s="266"/>
      <c r="I70" s="266"/>
      <c r="J70" s="267"/>
      <c r="K70" s="267"/>
      <c r="L70" s="267"/>
      <c r="M70" s="267"/>
      <c r="N70" s="267"/>
      <c r="O70" s="267"/>
      <c r="P70" s="267"/>
      <c r="Q70" s="267"/>
      <c r="R70" s="267"/>
      <c r="S70" s="267"/>
      <c r="T70" s="267"/>
      <c r="U70" s="267"/>
      <c r="V70" s="267"/>
      <c r="W70" s="267"/>
      <c r="X70" s="267"/>
      <c r="Y70" s="267"/>
      <c r="Z70" s="267"/>
      <c r="AA70" s="267"/>
      <c r="AB70" s="267"/>
      <c r="AC70" s="267"/>
      <c r="AD70" s="267"/>
      <c r="AE70" s="267"/>
      <c r="AF70" s="267"/>
      <c r="AG70" s="267"/>
      <c r="AH70" s="267"/>
      <c r="AI70" s="267"/>
      <c r="AJ70" s="267"/>
      <c r="AK70" s="264"/>
      <c r="AL70" s="264"/>
      <c r="AM70" s="264"/>
      <c r="AN70" s="264"/>
      <c r="AO70" s="264"/>
      <c r="AP70" s="264"/>
      <c r="AQ70" s="264"/>
      <c r="AR70" s="264"/>
      <c r="AS70" s="264"/>
      <c r="AT70" s="264"/>
      <c r="AU70" s="264"/>
      <c r="AV70" s="264"/>
      <c r="AW70" s="38"/>
    </row>
    <row r="71" spans="1:49" ht="7.05" customHeight="1" x14ac:dyDescent="0.3">
      <c r="A71" s="46"/>
      <c r="B71" s="266"/>
      <c r="C71" s="266"/>
      <c r="D71" s="266"/>
      <c r="E71" s="266"/>
      <c r="F71" s="266"/>
      <c r="G71" s="266"/>
      <c r="H71" s="266"/>
      <c r="I71" s="266"/>
      <c r="J71" s="267"/>
      <c r="K71" s="267"/>
      <c r="L71" s="267"/>
      <c r="M71" s="267"/>
      <c r="N71" s="267"/>
      <c r="O71" s="267"/>
      <c r="P71" s="267"/>
      <c r="Q71" s="267"/>
      <c r="R71" s="267"/>
      <c r="S71" s="267"/>
      <c r="T71" s="267"/>
      <c r="U71" s="267"/>
      <c r="V71" s="267"/>
      <c r="W71" s="267"/>
      <c r="X71" s="267"/>
      <c r="Y71" s="267"/>
      <c r="Z71" s="267"/>
      <c r="AA71" s="267"/>
      <c r="AB71" s="267"/>
      <c r="AC71" s="267"/>
      <c r="AD71" s="267"/>
      <c r="AE71" s="267"/>
      <c r="AF71" s="267"/>
      <c r="AG71" s="267"/>
      <c r="AH71" s="267"/>
      <c r="AI71" s="267"/>
      <c r="AJ71" s="267"/>
      <c r="AK71" s="264"/>
      <c r="AL71" s="264"/>
      <c r="AM71" s="264"/>
      <c r="AN71" s="264"/>
      <c r="AO71" s="264"/>
      <c r="AP71" s="264"/>
      <c r="AQ71" s="264"/>
      <c r="AR71" s="264"/>
      <c r="AS71" s="264"/>
      <c r="AT71" s="264"/>
      <c r="AU71" s="264"/>
      <c r="AV71" s="264"/>
      <c r="AW71" s="49"/>
    </row>
    <row r="72" spans="1:49" ht="7.05" customHeight="1" x14ac:dyDescent="0.3">
      <c r="A72" s="46"/>
      <c r="B72" s="266"/>
      <c r="C72" s="266"/>
      <c r="D72" s="266"/>
      <c r="E72" s="266"/>
      <c r="F72" s="266"/>
      <c r="G72" s="266"/>
      <c r="H72" s="266"/>
      <c r="I72" s="266"/>
      <c r="J72" s="267"/>
      <c r="K72" s="267"/>
      <c r="L72" s="267"/>
      <c r="M72" s="267"/>
      <c r="N72" s="267"/>
      <c r="O72" s="267"/>
      <c r="P72" s="267"/>
      <c r="Q72" s="267"/>
      <c r="R72" s="267"/>
      <c r="S72" s="267"/>
      <c r="T72" s="267"/>
      <c r="U72" s="267"/>
      <c r="V72" s="267"/>
      <c r="W72" s="267"/>
      <c r="X72" s="267"/>
      <c r="Y72" s="267"/>
      <c r="Z72" s="267"/>
      <c r="AA72" s="267"/>
      <c r="AB72" s="267"/>
      <c r="AC72" s="267"/>
      <c r="AD72" s="267"/>
      <c r="AE72" s="267"/>
      <c r="AF72" s="267"/>
      <c r="AG72" s="267"/>
      <c r="AH72" s="267"/>
      <c r="AI72" s="267"/>
      <c r="AJ72" s="267"/>
      <c r="AK72" s="264"/>
      <c r="AL72" s="264"/>
      <c r="AM72" s="264"/>
      <c r="AN72" s="264"/>
      <c r="AO72" s="264"/>
      <c r="AP72" s="264"/>
      <c r="AQ72" s="264"/>
      <c r="AR72" s="264"/>
      <c r="AS72" s="264"/>
      <c r="AT72" s="264"/>
      <c r="AU72" s="264"/>
      <c r="AV72" s="264"/>
      <c r="AW72" s="49"/>
    </row>
    <row r="73" spans="1:49" ht="4.95" customHeight="1" x14ac:dyDescent="0.3">
      <c r="A73" s="46"/>
      <c r="B73" s="266"/>
      <c r="C73" s="266"/>
      <c r="D73" s="266"/>
      <c r="E73" s="266"/>
      <c r="F73" s="266"/>
      <c r="G73" s="266"/>
      <c r="H73" s="266"/>
      <c r="I73" s="266"/>
      <c r="J73" s="267"/>
      <c r="K73" s="267"/>
      <c r="L73" s="267"/>
      <c r="M73" s="267"/>
      <c r="N73" s="267"/>
      <c r="O73" s="267"/>
      <c r="P73" s="267"/>
      <c r="Q73" s="267"/>
      <c r="R73" s="267"/>
      <c r="S73" s="267"/>
      <c r="T73" s="267"/>
      <c r="U73" s="267"/>
      <c r="V73" s="267"/>
      <c r="W73" s="267"/>
      <c r="X73" s="267"/>
      <c r="Y73" s="267"/>
      <c r="Z73" s="267"/>
      <c r="AA73" s="267"/>
      <c r="AB73" s="267"/>
      <c r="AC73" s="267"/>
      <c r="AD73" s="267"/>
      <c r="AE73" s="267"/>
      <c r="AF73" s="267"/>
      <c r="AG73" s="267"/>
      <c r="AH73" s="267"/>
      <c r="AI73" s="267"/>
      <c r="AJ73" s="267"/>
      <c r="AK73" s="264"/>
      <c r="AL73" s="264"/>
      <c r="AM73" s="264"/>
      <c r="AN73" s="264"/>
      <c r="AO73" s="264"/>
      <c r="AP73" s="264"/>
      <c r="AQ73" s="264"/>
      <c r="AR73" s="264"/>
      <c r="AS73" s="264"/>
      <c r="AT73" s="264"/>
      <c r="AU73" s="264"/>
      <c r="AV73" s="264"/>
      <c r="AW73" s="49"/>
    </row>
    <row r="74" spans="1:49" ht="7.05" customHeight="1" x14ac:dyDescent="0.3">
      <c r="A74" s="50"/>
      <c r="B74" s="266"/>
      <c r="C74" s="266"/>
      <c r="D74" s="266"/>
      <c r="E74" s="266"/>
      <c r="F74" s="266"/>
      <c r="G74" s="266"/>
      <c r="H74" s="266"/>
      <c r="I74" s="266"/>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4"/>
      <c r="AL74" s="264"/>
      <c r="AM74" s="264"/>
      <c r="AN74" s="264"/>
      <c r="AO74" s="264"/>
      <c r="AP74" s="264"/>
      <c r="AQ74" s="264"/>
      <c r="AR74" s="264"/>
      <c r="AS74" s="264"/>
      <c r="AT74" s="264"/>
      <c r="AU74" s="264"/>
      <c r="AV74" s="264"/>
      <c r="AW74" s="51"/>
    </row>
    <row r="75" spans="1:49" ht="7.05" customHeight="1" x14ac:dyDescent="0.3">
      <c r="A75" s="50"/>
      <c r="B75" s="266"/>
      <c r="C75" s="266"/>
      <c r="D75" s="266"/>
      <c r="E75" s="266"/>
      <c r="F75" s="266"/>
      <c r="G75" s="266"/>
      <c r="H75" s="266"/>
      <c r="I75" s="266"/>
      <c r="J75" s="267"/>
      <c r="K75" s="267"/>
      <c r="L75" s="267"/>
      <c r="M75" s="267"/>
      <c r="N75" s="267"/>
      <c r="O75" s="267"/>
      <c r="P75" s="267"/>
      <c r="Q75" s="267"/>
      <c r="R75" s="267"/>
      <c r="S75" s="267"/>
      <c r="T75" s="267"/>
      <c r="U75" s="267"/>
      <c r="V75" s="267"/>
      <c r="W75" s="267"/>
      <c r="X75" s="267"/>
      <c r="Y75" s="267"/>
      <c r="Z75" s="267"/>
      <c r="AA75" s="267"/>
      <c r="AB75" s="267"/>
      <c r="AC75" s="267"/>
      <c r="AD75" s="267"/>
      <c r="AE75" s="267"/>
      <c r="AF75" s="267"/>
      <c r="AG75" s="267"/>
      <c r="AH75" s="267"/>
      <c r="AI75" s="267"/>
      <c r="AJ75" s="267"/>
      <c r="AK75" s="264"/>
      <c r="AL75" s="264"/>
      <c r="AM75" s="264"/>
      <c r="AN75" s="264"/>
      <c r="AO75" s="264"/>
      <c r="AP75" s="264"/>
      <c r="AQ75" s="264"/>
      <c r="AR75" s="264"/>
      <c r="AS75" s="264"/>
      <c r="AT75" s="264"/>
      <c r="AU75" s="264"/>
      <c r="AV75" s="264"/>
      <c r="AW75" s="51"/>
    </row>
    <row r="76" spans="1:49" ht="7.05" customHeight="1" x14ac:dyDescent="0.3">
      <c r="A76" s="50"/>
      <c r="B76" s="266"/>
      <c r="C76" s="266"/>
      <c r="D76" s="266"/>
      <c r="E76" s="266"/>
      <c r="F76" s="266"/>
      <c r="G76" s="266"/>
      <c r="H76" s="266"/>
      <c r="I76" s="266"/>
      <c r="J76" s="267"/>
      <c r="K76" s="267"/>
      <c r="L76" s="267"/>
      <c r="M76" s="267"/>
      <c r="N76" s="267"/>
      <c r="O76" s="267"/>
      <c r="P76" s="267"/>
      <c r="Q76" s="267"/>
      <c r="R76" s="267"/>
      <c r="S76" s="267"/>
      <c r="T76" s="267"/>
      <c r="U76" s="267"/>
      <c r="V76" s="267"/>
      <c r="W76" s="267"/>
      <c r="X76" s="267"/>
      <c r="Y76" s="267"/>
      <c r="Z76" s="267"/>
      <c r="AA76" s="267"/>
      <c r="AB76" s="267"/>
      <c r="AC76" s="267"/>
      <c r="AD76" s="267"/>
      <c r="AE76" s="267"/>
      <c r="AF76" s="267"/>
      <c r="AG76" s="267"/>
      <c r="AH76" s="267"/>
      <c r="AI76" s="267"/>
      <c r="AJ76" s="267"/>
      <c r="AK76" s="264"/>
      <c r="AL76" s="264"/>
      <c r="AM76" s="264"/>
      <c r="AN76" s="264"/>
      <c r="AO76" s="264"/>
      <c r="AP76" s="264"/>
      <c r="AQ76" s="264"/>
      <c r="AR76" s="264"/>
      <c r="AS76" s="264"/>
      <c r="AT76" s="264"/>
      <c r="AU76" s="264"/>
      <c r="AV76" s="264"/>
      <c r="AW76" s="51"/>
    </row>
    <row r="77" spans="1:49" ht="7.05" customHeight="1" x14ac:dyDescent="0.3">
      <c r="A77" s="50"/>
      <c r="B77" s="266"/>
      <c r="C77" s="266"/>
      <c r="D77" s="266"/>
      <c r="E77" s="266"/>
      <c r="F77" s="266"/>
      <c r="G77" s="266"/>
      <c r="H77" s="266"/>
      <c r="I77" s="266"/>
      <c r="J77" s="267"/>
      <c r="K77" s="267"/>
      <c r="L77" s="267"/>
      <c r="M77" s="267"/>
      <c r="N77" s="267"/>
      <c r="O77" s="267"/>
      <c r="P77" s="267"/>
      <c r="Q77" s="267"/>
      <c r="R77" s="267"/>
      <c r="S77" s="267"/>
      <c r="T77" s="267"/>
      <c r="U77" s="267"/>
      <c r="V77" s="267"/>
      <c r="W77" s="267"/>
      <c r="X77" s="267"/>
      <c r="Y77" s="267"/>
      <c r="Z77" s="267"/>
      <c r="AA77" s="267"/>
      <c r="AB77" s="267"/>
      <c r="AC77" s="267"/>
      <c r="AD77" s="267"/>
      <c r="AE77" s="267"/>
      <c r="AF77" s="267"/>
      <c r="AG77" s="267"/>
      <c r="AH77" s="267"/>
      <c r="AI77" s="267"/>
      <c r="AJ77" s="267"/>
      <c r="AK77" s="264"/>
      <c r="AL77" s="264"/>
      <c r="AM77" s="264"/>
      <c r="AN77" s="264"/>
      <c r="AO77" s="264"/>
      <c r="AP77" s="264"/>
      <c r="AQ77" s="264"/>
      <c r="AR77" s="264"/>
      <c r="AS77" s="264"/>
      <c r="AT77" s="264"/>
      <c r="AU77" s="264"/>
      <c r="AV77" s="264"/>
      <c r="AW77" s="51"/>
    </row>
    <row r="78" spans="1:49" ht="7.05" customHeight="1" x14ac:dyDescent="0.3">
      <c r="A78" s="50"/>
      <c r="B78" s="266"/>
      <c r="C78" s="266"/>
      <c r="D78" s="266"/>
      <c r="E78" s="266"/>
      <c r="F78" s="266"/>
      <c r="G78" s="266"/>
      <c r="H78" s="266"/>
      <c r="I78" s="266"/>
      <c r="J78" s="267"/>
      <c r="K78" s="267"/>
      <c r="L78" s="267"/>
      <c r="M78" s="267"/>
      <c r="N78" s="267"/>
      <c r="O78" s="267"/>
      <c r="P78" s="267"/>
      <c r="Q78" s="267"/>
      <c r="R78" s="267"/>
      <c r="S78" s="267"/>
      <c r="T78" s="267"/>
      <c r="U78" s="267"/>
      <c r="V78" s="267"/>
      <c r="W78" s="267"/>
      <c r="X78" s="267"/>
      <c r="Y78" s="267"/>
      <c r="Z78" s="267"/>
      <c r="AA78" s="267"/>
      <c r="AB78" s="267"/>
      <c r="AC78" s="267"/>
      <c r="AD78" s="267"/>
      <c r="AE78" s="267"/>
      <c r="AF78" s="267"/>
      <c r="AG78" s="267"/>
      <c r="AH78" s="267"/>
      <c r="AI78" s="267"/>
      <c r="AJ78" s="267"/>
      <c r="AK78" s="264"/>
      <c r="AL78" s="264"/>
      <c r="AM78" s="264"/>
      <c r="AN78" s="264"/>
      <c r="AO78" s="264"/>
      <c r="AP78" s="264"/>
      <c r="AQ78" s="264"/>
      <c r="AR78" s="264"/>
      <c r="AS78" s="264"/>
      <c r="AT78" s="264"/>
      <c r="AU78" s="264"/>
      <c r="AV78" s="264"/>
      <c r="AW78" s="51"/>
    </row>
    <row r="79" spans="1:49" ht="7.05" customHeight="1" x14ac:dyDescent="0.3">
      <c r="A79" s="50"/>
      <c r="B79" s="266"/>
      <c r="C79" s="266"/>
      <c r="D79" s="266"/>
      <c r="E79" s="266"/>
      <c r="F79" s="266"/>
      <c r="G79" s="266"/>
      <c r="H79" s="266"/>
      <c r="I79" s="266"/>
      <c r="J79" s="267"/>
      <c r="K79" s="267"/>
      <c r="L79" s="267"/>
      <c r="M79" s="267"/>
      <c r="N79" s="267"/>
      <c r="O79" s="267"/>
      <c r="P79" s="267"/>
      <c r="Q79" s="267"/>
      <c r="R79" s="267"/>
      <c r="S79" s="267"/>
      <c r="T79" s="267"/>
      <c r="U79" s="267"/>
      <c r="V79" s="267"/>
      <c r="W79" s="267"/>
      <c r="X79" s="267"/>
      <c r="Y79" s="267"/>
      <c r="Z79" s="267"/>
      <c r="AA79" s="267"/>
      <c r="AB79" s="267"/>
      <c r="AC79" s="267"/>
      <c r="AD79" s="267"/>
      <c r="AE79" s="267"/>
      <c r="AF79" s="267"/>
      <c r="AG79" s="267"/>
      <c r="AH79" s="267"/>
      <c r="AI79" s="267"/>
      <c r="AJ79" s="267"/>
      <c r="AK79" s="264"/>
      <c r="AL79" s="264"/>
      <c r="AM79" s="264"/>
      <c r="AN79" s="264"/>
      <c r="AO79" s="264"/>
      <c r="AP79" s="264"/>
      <c r="AQ79" s="264"/>
      <c r="AR79" s="264"/>
      <c r="AS79" s="264"/>
      <c r="AT79" s="264"/>
      <c r="AU79" s="264"/>
      <c r="AV79" s="264"/>
      <c r="AW79" s="51"/>
    </row>
    <row r="80" spans="1:49" ht="7.05" customHeight="1" x14ac:dyDescent="0.3">
      <c r="A80" s="50"/>
      <c r="B80" s="266"/>
      <c r="C80" s="266"/>
      <c r="D80" s="266"/>
      <c r="E80" s="266"/>
      <c r="F80" s="266"/>
      <c r="G80" s="266"/>
      <c r="H80" s="266"/>
      <c r="I80" s="266"/>
      <c r="J80" s="267"/>
      <c r="K80" s="267"/>
      <c r="L80" s="267"/>
      <c r="M80" s="267"/>
      <c r="N80" s="267"/>
      <c r="O80" s="267"/>
      <c r="P80" s="267"/>
      <c r="Q80" s="267"/>
      <c r="R80" s="267"/>
      <c r="S80" s="267"/>
      <c r="T80" s="267"/>
      <c r="U80" s="267"/>
      <c r="V80" s="267"/>
      <c r="W80" s="267"/>
      <c r="X80" s="267"/>
      <c r="Y80" s="267"/>
      <c r="Z80" s="267"/>
      <c r="AA80" s="267"/>
      <c r="AB80" s="267"/>
      <c r="AC80" s="267"/>
      <c r="AD80" s="267"/>
      <c r="AE80" s="267"/>
      <c r="AF80" s="267"/>
      <c r="AG80" s="267"/>
      <c r="AH80" s="267"/>
      <c r="AI80" s="267"/>
      <c r="AJ80" s="267"/>
      <c r="AK80" s="264"/>
      <c r="AL80" s="264"/>
      <c r="AM80" s="264"/>
      <c r="AN80" s="264"/>
      <c r="AO80" s="264"/>
      <c r="AP80" s="264"/>
      <c r="AQ80" s="264"/>
      <c r="AR80" s="264"/>
      <c r="AS80" s="264"/>
      <c r="AT80" s="264"/>
      <c r="AU80" s="264"/>
      <c r="AV80" s="264"/>
      <c r="AW80" s="51"/>
    </row>
    <row r="81" spans="1:49" ht="7.05" customHeight="1" x14ac:dyDescent="0.3">
      <c r="A81" s="50"/>
      <c r="B81" s="266"/>
      <c r="C81" s="266"/>
      <c r="D81" s="266"/>
      <c r="E81" s="266"/>
      <c r="F81" s="266"/>
      <c r="G81" s="266"/>
      <c r="H81" s="266"/>
      <c r="I81" s="266"/>
      <c r="J81" s="267"/>
      <c r="K81" s="267"/>
      <c r="L81" s="267"/>
      <c r="M81" s="267"/>
      <c r="N81" s="267"/>
      <c r="O81" s="267"/>
      <c r="P81" s="267"/>
      <c r="Q81" s="267"/>
      <c r="R81" s="267"/>
      <c r="S81" s="267"/>
      <c r="T81" s="267"/>
      <c r="U81" s="267"/>
      <c r="V81" s="267"/>
      <c r="W81" s="267"/>
      <c r="X81" s="267"/>
      <c r="Y81" s="267"/>
      <c r="Z81" s="267"/>
      <c r="AA81" s="267"/>
      <c r="AB81" s="267"/>
      <c r="AC81" s="267"/>
      <c r="AD81" s="267"/>
      <c r="AE81" s="267"/>
      <c r="AF81" s="267"/>
      <c r="AG81" s="267"/>
      <c r="AH81" s="267"/>
      <c r="AI81" s="267"/>
      <c r="AJ81" s="267"/>
      <c r="AK81" s="264"/>
      <c r="AL81" s="264"/>
      <c r="AM81" s="264"/>
      <c r="AN81" s="264"/>
      <c r="AO81" s="264"/>
      <c r="AP81" s="264"/>
      <c r="AQ81" s="264"/>
      <c r="AR81" s="264"/>
      <c r="AS81" s="264"/>
      <c r="AT81" s="264"/>
      <c r="AU81" s="264"/>
      <c r="AV81" s="264"/>
      <c r="AW81" s="51"/>
    </row>
    <row r="82" spans="1:49" ht="7.05" customHeight="1" x14ac:dyDescent="0.3">
      <c r="A82" s="50"/>
      <c r="B82" s="266"/>
      <c r="C82" s="266"/>
      <c r="D82" s="266"/>
      <c r="E82" s="266"/>
      <c r="F82" s="266"/>
      <c r="G82" s="266"/>
      <c r="H82" s="266"/>
      <c r="I82" s="266"/>
      <c r="J82" s="267"/>
      <c r="K82" s="267"/>
      <c r="L82" s="267"/>
      <c r="M82" s="267"/>
      <c r="N82" s="267"/>
      <c r="O82" s="267"/>
      <c r="P82" s="267"/>
      <c r="Q82" s="267"/>
      <c r="R82" s="267"/>
      <c r="S82" s="267"/>
      <c r="T82" s="267"/>
      <c r="U82" s="267"/>
      <c r="V82" s="267"/>
      <c r="W82" s="267"/>
      <c r="X82" s="267"/>
      <c r="Y82" s="267"/>
      <c r="Z82" s="267"/>
      <c r="AA82" s="267"/>
      <c r="AB82" s="267"/>
      <c r="AC82" s="267"/>
      <c r="AD82" s="267"/>
      <c r="AE82" s="267"/>
      <c r="AF82" s="267"/>
      <c r="AG82" s="267"/>
      <c r="AH82" s="267"/>
      <c r="AI82" s="267"/>
      <c r="AJ82" s="267"/>
      <c r="AK82" s="264"/>
      <c r="AL82" s="264"/>
      <c r="AM82" s="264"/>
      <c r="AN82" s="264"/>
      <c r="AO82" s="264"/>
      <c r="AP82" s="264"/>
      <c r="AQ82" s="264"/>
      <c r="AR82" s="264"/>
      <c r="AS82" s="264"/>
      <c r="AT82" s="264"/>
      <c r="AU82" s="264"/>
      <c r="AV82" s="264"/>
      <c r="AW82" s="51"/>
    </row>
    <row r="83" spans="1:49" ht="7.05" customHeight="1" x14ac:dyDescent="0.3">
      <c r="A83" s="50"/>
      <c r="B83" s="266"/>
      <c r="C83" s="266"/>
      <c r="D83" s="266"/>
      <c r="E83" s="266"/>
      <c r="F83" s="266"/>
      <c r="G83" s="266"/>
      <c r="H83" s="266"/>
      <c r="I83" s="266"/>
      <c r="J83" s="267"/>
      <c r="K83" s="267"/>
      <c r="L83" s="267"/>
      <c r="M83" s="267"/>
      <c r="N83" s="267"/>
      <c r="O83" s="267"/>
      <c r="P83" s="267"/>
      <c r="Q83" s="267"/>
      <c r="R83" s="267"/>
      <c r="S83" s="267"/>
      <c r="T83" s="267"/>
      <c r="U83" s="267"/>
      <c r="V83" s="267"/>
      <c r="W83" s="267"/>
      <c r="X83" s="267"/>
      <c r="Y83" s="267"/>
      <c r="Z83" s="267"/>
      <c r="AA83" s="267"/>
      <c r="AB83" s="267"/>
      <c r="AC83" s="267"/>
      <c r="AD83" s="267"/>
      <c r="AE83" s="267"/>
      <c r="AF83" s="267"/>
      <c r="AG83" s="267"/>
      <c r="AH83" s="267"/>
      <c r="AI83" s="267"/>
      <c r="AJ83" s="267"/>
      <c r="AK83" s="264"/>
      <c r="AL83" s="264"/>
      <c r="AM83" s="264"/>
      <c r="AN83" s="264"/>
      <c r="AO83" s="264"/>
      <c r="AP83" s="264"/>
      <c r="AQ83" s="264"/>
      <c r="AR83" s="264"/>
      <c r="AS83" s="264"/>
      <c r="AT83" s="264"/>
      <c r="AU83" s="264"/>
      <c r="AV83" s="264"/>
      <c r="AW83" s="51"/>
    </row>
    <row r="84" spans="1:49" ht="7.05" customHeight="1" x14ac:dyDescent="0.3">
      <c r="A84" s="50"/>
      <c r="B84" s="266"/>
      <c r="C84" s="266"/>
      <c r="D84" s="266"/>
      <c r="E84" s="266"/>
      <c r="F84" s="266"/>
      <c r="G84" s="266"/>
      <c r="H84" s="266"/>
      <c r="I84" s="266"/>
      <c r="J84" s="267"/>
      <c r="K84" s="267"/>
      <c r="L84" s="267"/>
      <c r="M84" s="267"/>
      <c r="N84" s="267"/>
      <c r="O84" s="267"/>
      <c r="P84" s="267"/>
      <c r="Q84" s="267"/>
      <c r="R84" s="267"/>
      <c r="S84" s="267"/>
      <c r="T84" s="267"/>
      <c r="U84" s="267"/>
      <c r="V84" s="267"/>
      <c r="W84" s="267"/>
      <c r="X84" s="267"/>
      <c r="Y84" s="267"/>
      <c r="Z84" s="267"/>
      <c r="AA84" s="267"/>
      <c r="AB84" s="267"/>
      <c r="AC84" s="267"/>
      <c r="AD84" s="267"/>
      <c r="AE84" s="267"/>
      <c r="AF84" s="267"/>
      <c r="AG84" s="267"/>
      <c r="AH84" s="267"/>
      <c r="AI84" s="267"/>
      <c r="AJ84" s="267"/>
      <c r="AK84" s="264"/>
      <c r="AL84" s="264"/>
      <c r="AM84" s="264"/>
      <c r="AN84" s="264"/>
      <c r="AO84" s="264"/>
      <c r="AP84" s="264"/>
      <c r="AQ84" s="264"/>
      <c r="AR84" s="264"/>
      <c r="AS84" s="264"/>
      <c r="AT84" s="264"/>
      <c r="AU84" s="264"/>
      <c r="AV84" s="264"/>
      <c r="AW84" s="51"/>
    </row>
    <row r="85" spans="1:49" ht="7.05" customHeight="1" x14ac:dyDescent="0.3">
      <c r="A85" s="50"/>
      <c r="B85" s="266"/>
      <c r="C85" s="266"/>
      <c r="D85" s="266"/>
      <c r="E85" s="266"/>
      <c r="F85" s="266"/>
      <c r="G85" s="266"/>
      <c r="H85" s="266"/>
      <c r="I85" s="266"/>
      <c r="J85" s="267"/>
      <c r="K85" s="267"/>
      <c r="L85" s="267"/>
      <c r="M85" s="267"/>
      <c r="N85" s="267"/>
      <c r="O85" s="267"/>
      <c r="P85" s="267"/>
      <c r="Q85" s="267"/>
      <c r="R85" s="267"/>
      <c r="S85" s="267"/>
      <c r="T85" s="267"/>
      <c r="U85" s="267"/>
      <c r="V85" s="267"/>
      <c r="W85" s="267"/>
      <c r="X85" s="267"/>
      <c r="Y85" s="267"/>
      <c r="Z85" s="267"/>
      <c r="AA85" s="267"/>
      <c r="AB85" s="267"/>
      <c r="AC85" s="267"/>
      <c r="AD85" s="267"/>
      <c r="AE85" s="267"/>
      <c r="AF85" s="267"/>
      <c r="AG85" s="267"/>
      <c r="AH85" s="267"/>
      <c r="AI85" s="267"/>
      <c r="AJ85" s="267"/>
      <c r="AK85" s="264"/>
      <c r="AL85" s="264"/>
      <c r="AM85" s="264"/>
      <c r="AN85" s="264"/>
      <c r="AO85" s="264"/>
      <c r="AP85" s="264"/>
      <c r="AQ85" s="264"/>
      <c r="AR85" s="264"/>
      <c r="AS85" s="264"/>
      <c r="AT85" s="264"/>
      <c r="AU85" s="264"/>
      <c r="AV85" s="264"/>
      <c r="AW85" s="51"/>
    </row>
    <row r="86" spans="1:49" ht="7.05" customHeight="1" x14ac:dyDescent="0.3">
      <c r="A86" s="50"/>
      <c r="B86" s="266"/>
      <c r="C86" s="266"/>
      <c r="D86" s="266"/>
      <c r="E86" s="266"/>
      <c r="F86" s="266"/>
      <c r="G86" s="266"/>
      <c r="H86" s="266"/>
      <c r="I86" s="266"/>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H86" s="267"/>
      <c r="AI86" s="267"/>
      <c r="AJ86" s="267"/>
      <c r="AK86" s="264"/>
      <c r="AL86" s="264"/>
      <c r="AM86" s="264"/>
      <c r="AN86" s="264"/>
      <c r="AO86" s="264"/>
      <c r="AP86" s="264"/>
      <c r="AQ86" s="264"/>
      <c r="AR86" s="264"/>
      <c r="AS86" s="264"/>
      <c r="AT86" s="264"/>
      <c r="AU86" s="264"/>
      <c r="AV86" s="264"/>
      <c r="AW86" s="51"/>
    </row>
    <row r="87" spans="1:49" ht="7.05" customHeight="1" x14ac:dyDescent="0.3">
      <c r="A87" s="50"/>
      <c r="B87" s="266"/>
      <c r="C87" s="266"/>
      <c r="D87" s="266"/>
      <c r="E87" s="266"/>
      <c r="F87" s="266"/>
      <c r="G87" s="266"/>
      <c r="H87" s="266"/>
      <c r="I87" s="266"/>
      <c r="J87" s="267"/>
      <c r="K87" s="267"/>
      <c r="L87" s="267"/>
      <c r="M87" s="267"/>
      <c r="N87" s="267"/>
      <c r="O87" s="267"/>
      <c r="P87" s="267"/>
      <c r="Q87" s="267"/>
      <c r="R87" s="267"/>
      <c r="S87" s="267"/>
      <c r="T87" s="267"/>
      <c r="U87" s="267"/>
      <c r="V87" s="267"/>
      <c r="W87" s="267"/>
      <c r="X87" s="267"/>
      <c r="Y87" s="267"/>
      <c r="Z87" s="267"/>
      <c r="AA87" s="267"/>
      <c r="AB87" s="267"/>
      <c r="AC87" s="267"/>
      <c r="AD87" s="267"/>
      <c r="AE87" s="267"/>
      <c r="AF87" s="267"/>
      <c r="AG87" s="267"/>
      <c r="AH87" s="267"/>
      <c r="AI87" s="267"/>
      <c r="AJ87" s="267"/>
      <c r="AK87" s="264"/>
      <c r="AL87" s="264"/>
      <c r="AM87" s="264"/>
      <c r="AN87" s="264"/>
      <c r="AO87" s="264"/>
      <c r="AP87" s="264"/>
      <c r="AQ87" s="264"/>
      <c r="AR87" s="264"/>
      <c r="AS87" s="264"/>
      <c r="AT87" s="264"/>
      <c r="AU87" s="264"/>
      <c r="AV87" s="264"/>
      <c r="AW87" s="51"/>
    </row>
    <row r="88" spans="1:49" ht="7.05" customHeight="1" x14ac:dyDescent="0.3">
      <c r="A88" s="50"/>
      <c r="B88" s="266"/>
      <c r="C88" s="266"/>
      <c r="D88" s="266"/>
      <c r="E88" s="266"/>
      <c r="F88" s="266"/>
      <c r="G88" s="266"/>
      <c r="H88" s="266"/>
      <c r="I88" s="266"/>
      <c r="J88" s="267"/>
      <c r="K88" s="267"/>
      <c r="L88" s="267"/>
      <c r="M88" s="267"/>
      <c r="N88" s="267"/>
      <c r="O88" s="267"/>
      <c r="P88" s="267"/>
      <c r="Q88" s="267"/>
      <c r="R88" s="267"/>
      <c r="S88" s="267"/>
      <c r="T88" s="267"/>
      <c r="U88" s="267"/>
      <c r="V88" s="267"/>
      <c r="W88" s="267"/>
      <c r="X88" s="267"/>
      <c r="Y88" s="267"/>
      <c r="Z88" s="267"/>
      <c r="AA88" s="267"/>
      <c r="AB88" s="267"/>
      <c r="AC88" s="267"/>
      <c r="AD88" s="267"/>
      <c r="AE88" s="267"/>
      <c r="AF88" s="267"/>
      <c r="AG88" s="267"/>
      <c r="AH88" s="267"/>
      <c r="AI88" s="267"/>
      <c r="AJ88" s="267"/>
      <c r="AK88" s="264"/>
      <c r="AL88" s="264"/>
      <c r="AM88" s="264"/>
      <c r="AN88" s="264"/>
      <c r="AO88" s="264"/>
      <c r="AP88" s="264"/>
      <c r="AQ88" s="264"/>
      <c r="AR88" s="264"/>
      <c r="AS88" s="264"/>
      <c r="AT88" s="264"/>
      <c r="AU88" s="264"/>
      <c r="AV88" s="264"/>
      <c r="AW88" s="51"/>
    </row>
    <row r="89" spans="1:49" ht="7.05" customHeight="1" x14ac:dyDescent="0.3">
      <c r="A89" s="50"/>
      <c r="B89" s="266"/>
      <c r="C89" s="266"/>
      <c r="D89" s="266"/>
      <c r="E89" s="266"/>
      <c r="F89" s="266"/>
      <c r="G89" s="266"/>
      <c r="H89" s="266"/>
      <c r="I89" s="266"/>
      <c r="J89" s="267"/>
      <c r="K89" s="267"/>
      <c r="L89" s="267"/>
      <c r="M89" s="267"/>
      <c r="N89" s="267"/>
      <c r="O89" s="267"/>
      <c r="P89" s="267"/>
      <c r="Q89" s="267"/>
      <c r="R89" s="267"/>
      <c r="S89" s="267"/>
      <c r="T89" s="267"/>
      <c r="U89" s="267"/>
      <c r="V89" s="267"/>
      <c r="W89" s="267"/>
      <c r="X89" s="267"/>
      <c r="Y89" s="267"/>
      <c r="Z89" s="267"/>
      <c r="AA89" s="267"/>
      <c r="AB89" s="267"/>
      <c r="AC89" s="267"/>
      <c r="AD89" s="267"/>
      <c r="AE89" s="267"/>
      <c r="AF89" s="267"/>
      <c r="AG89" s="267"/>
      <c r="AH89" s="267"/>
      <c r="AI89" s="267"/>
      <c r="AJ89" s="267"/>
      <c r="AK89" s="264"/>
      <c r="AL89" s="264"/>
      <c r="AM89" s="264"/>
      <c r="AN89" s="264"/>
      <c r="AO89" s="264"/>
      <c r="AP89" s="264"/>
      <c r="AQ89" s="264"/>
      <c r="AR89" s="264"/>
      <c r="AS89" s="264"/>
      <c r="AT89" s="264"/>
      <c r="AU89" s="264"/>
      <c r="AV89" s="264"/>
      <c r="AW89" s="51"/>
    </row>
    <row r="90" spans="1:49" ht="7.05" customHeight="1" x14ac:dyDescent="0.3">
      <c r="A90" s="50"/>
      <c r="B90" s="266"/>
      <c r="C90" s="266"/>
      <c r="D90" s="266"/>
      <c r="E90" s="266"/>
      <c r="F90" s="266"/>
      <c r="G90" s="266"/>
      <c r="H90" s="266"/>
      <c r="I90" s="266"/>
      <c r="J90" s="267"/>
      <c r="K90" s="267"/>
      <c r="L90" s="267"/>
      <c r="M90" s="267"/>
      <c r="N90" s="267"/>
      <c r="O90" s="267"/>
      <c r="P90" s="267"/>
      <c r="Q90" s="267"/>
      <c r="R90" s="267"/>
      <c r="S90" s="267"/>
      <c r="T90" s="267"/>
      <c r="U90" s="267"/>
      <c r="V90" s="267"/>
      <c r="W90" s="267"/>
      <c r="X90" s="267"/>
      <c r="Y90" s="267"/>
      <c r="Z90" s="267"/>
      <c r="AA90" s="267"/>
      <c r="AB90" s="267"/>
      <c r="AC90" s="267"/>
      <c r="AD90" s="267"/>
      <c r="AE90" s="267"/>
      <c r="AF90" s="267"/>
      <c r="AG90" s="267"/>
      <c r="AH90" s="267"/>
      <c r="AI90" s="267"/>
      <c r="AJ90" s="267"/>
      <c r="AK90" s="264"/>
      <c r="AL90" s="264"/>
      <c r="AM90" s="264"/>
      <c r="AN90" s="264"/>
      <c r="AO90" s="264"/>
      <c r="AP90" s="264"/>
      <c r="AQ90" s="264"/>
      <c r="AR90" s="264"/>
      <c r="AS90" s="264"/>
      <c r="AT90" s="264"/>
      <c r="AU90" s="264"/>
      <c r="AV90" s="264"/>
      <c r="AW90" s="51"/>
    </row>
    <row r="91" spans="1:49" ht="7.05" customHeight="1" x14ac:dyDescent="0.3">
      <c r="A91" s="50"/>
      <c r="B91" s="266"/>
      <c r="C91" s="266"/>
      <c r="D91" s="266"/>
      <c r="E91" s="266"/>
      <c r="F91" s="266"/>
      <c r="G91" s="266"/>
      <c r="H91" s="266"/>
      <c r="I91" s="266"/>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4"/>
      <c r="AL91" s="264"/>
      <c r="AM91" s="264"/>
      <c r="AN91" s="264"/>
      <c r="AO91" s="264"/>
      <c r="AP91" s="264"/>
      <c r="AQ91" s="264"/>
      <c r="AR91" s="264"/>
      <c r="AS91" s="264"/>
      <c r="AT91" s="264"/>
      <c r="AU91" s="264"/>
      <c r="AV91" s="264"/>
      <c r="AW91" s="51"/>
    </row>
    <row r="92" spans="1:49" ht="7.05" customHeight="1" x14ac:dyDescent="0.3">
      <c r="A92" s="50"/>
      <c r="B92" s="266"/>
      <c r="C92" s="266"/>
      <c r="D92" s="266"/>
      <c r="E92" s="266"/>
      <c r="F92" s="266"/>
      <c r="G92" s="266"/>
      <c r="H92" s="266"/>
      <c r="I92" s="266"/>
      <c r="J92" s="267"/>
      <c r="K92" s="267"/>
      <c r="L92" s="267"/>
      <c r="M92" s="267"/>
      <c r="N92" s="267"/>
      <c r="O92" s="267"/>
      <c r="P92" s="267"/>
      <c r="Q92" s="267"/>
      <c r="R92" s="267"/>
      <c r="S92" s="267"/>
      <c r="T92" s="267"/>
      <c r="U92" s="267"/>
      <c r="V92" s="267"/>
      <c r="W92" s="267"/>
      <c r="X92" s="267"/>
      <c r="Y92" s="267"/>
      <c r="Z92" s="267"/>
      <c r="AA92" s="267"/>
      <c r="AB92" s="267"/>
      <c r="AC92" s="267"/>
      <c r="AD92" s="267"/>
      <c r="AE92" s="267"/>
      <c r="AF92" s="267"/>
      <c r="AG92" s="267"/>
      <c r="AH92" s="267"/>
      <c r="AI92" s="267"/>
      <c r="AJ92" s="267"/>
      <c r="AK92" s="264"/>
      <c r="AL92" s="264"/>
      <c r="AM92" s="264"/>
      <c r="AN92" s="264"/>
      <c r="AO92" s="264"/>
      <c r="AP92" s="264"/>
      <c r="AQ92" s="264"/>
      <c r="AR92" s="264"/>
      <c r="AS92" s="264"/>
      <c r="AT92" s="264"/>
      <c r="AU92" s="264"/>
      <c r="AV92" s="264"/>
      <c r="AW92" s="51"/>
    </row>
    <row r="93" spans="1:49" ht="7.05" customHeight="1" x14ac:dyDescent="0.3">
      <c r="A93" s="50"/>
      <c r="B93" s="266"/>
      <c r="C93" s="266"/>
      <c r="D93" s="266"/>
      <c r="E93" s="266"/>
      <c r="F93" s="266"/>
      <c r="G93" s="266"/>
      <c r="H93" s="266"/>
      <c r="I93" s="266"/>
      <c r="J93" s="267"/>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H93" s="267"/>
      <c r="AI93" s="267"/>
      <c r="AJ93" s="267"/>
      <c r="AK93" s="264"/>
      <c r="AL93" s="264"/>
      <c r="AM93" s="264"/>
      <c r="AN93" s="264"/>
      <c r="AO93" s="264"/>
      <c r="AP93" s="264"/>
      <c r="AQ93" s="264"/>
      <c r="AR93" s="264"/>
      <c r="AS93" s="264"/>
      <c r="AT93" s="264"/>
      <c r="AU93" s="264"/>
      <c r="AV93" s="264"/>
      <c r="AW93" s="51"/>
    </row>
    <row r="94" spans="1:49" ht="7.05" customHeight="1" x14ac:dyDescent="0.3">
      <c r="A94" s="50"/>
      <c r="B94" s="266"/>
      <c r="C94" s="266"/>
      <c r="D94" s="266"/>
      <c r="E94" s="266"/>
      <c r="F94" s="266"/>
      <c r="G94" s="266"/>
      <c r="H94" s="266"/>
      <c r="I94" s="266"/>
      <c r="J94" s="267"/>
      <c r="K94" s="267"/>
      <c r="L94" s="267"/>
      <c r="M94" s="267"/>
      <c r="N94" s="267"/>
      <c r="O94" s="267"/>
      <c r="P94" s="267"/>
      <c r="Q94" s="267"/>
      <c r="R94" s="267"/>
      <c r="S94" s="267"/>
      <c r="T94" s="267"/>
      <c r="U94" s="267"/>
      <c r="V94" s="267"/>
      <c r="W94" s="267"/>
      <c r="X94" s="267"/>
      <c r="Y94" s="267"/>
      <c r="Z94" s="267"/>
      <c r="AA94" s="267"/>
      <c r="AB94" s="267"/>
      <c r="AC94" s="267"/>
      <c r="AD94" s="267"/>
      <c r="AE94" s="267"/>
      <c r="AF94" s="267"/>
      <c r="AG94" s="267"/>
      <c r="AH94" s="267"/>
      <c r="AI94" s="267"/>
      <c r="AJ94" s="267"/>
      <c r="AK94" s="264"/>
      <c r="AL94" s="264"/>
      <c r="AM94" s="264"/>
      <c r="AN94" s="264"/>
      <c r="AO94" s="264"/>
      <c r="AP94" s="264"/>
      <c r="AQ94" s="264"/>
      <c r="AR94" s="264"/>
      <c r="AS94" s="264"/>
      <c r="AT94" s="264"/>
      <c r="AU94" s="264"/>
      <c r="AV94" s="264"/>
      <c r="AW94" s="51"/>
    </row>
    <row r="95" spans="1:49" ht="7.05" customHeight="1" x14ac:dyDescent="0.3">
      <c r="A95" s="50"/>
      <c r="B95" s="266"/>
      <c r="C95" s="266"/>
      <c r="D95" s="266"/>
      <c r="E95" s="266"/>
      <c r="F95" s="266"/>
      <c r="G95" s="266"/>
      <c r="H95" s="266"/>
      <c r="I95" s="266"/>
      <c r="J95" s="267"/>
      <c r="K95" s="267"/>
      <c r="L95" s="267"/>
      <c r="M95" s="267"/>
      <c r="N95" s="267"/>
      <c r="O95" s="267"/>
      <c r="P95" s="267"/>
      <c r="Q95" s="267"/>
      <c r="R95" s="267"/>
      <c r="S95" s="267"/>
      <c r="T95" s="267"/>
      <c r="U95" s="267"/>
      <c r="V95" s="267"/>
      <c r="W95" s="267"/>
      <c r="X95" s="267"/>
      <c r="Y95" s="267"/>
      <c r="Z95" s="267"/>
      <c r="AA95" s="267"/>
      <c r="AB95" s="267"/>
      <c r="AC95" s="267"/>
      <c r="AD95" s="267"/>
      <c r="AE95" s="267"/>
      <c r="AF95" s="267"/>
      <c r="AG95" s="267"/>
      <c r="AH95" s="267"/>
      <c r="AI95" s="267"/>
      <c r="AJ95" s="267"/>
      <c r="AK95" s="264"/>
      <c r="AL95" s="264"/>
      <c r="AM95" s="264"/>
      <c r="AN95" s="264"/>
      <c r="AO95" s="264"/>
      <c r="AP95" s="264"/>
      <c r="AQ95" s="264"/>
      <c r="AR95" s="264"/>
      <c r="AS95" s="264"/>
      <c r="AT95" s="264"/>
      <c r="AU95" s="264"/>
      <c r="AV95" s="264"/>
      <c r="AW95" s="51"/>
    </row>
    <row r="96" spans="1:49" ht="7.05" customHeight="1" x14ac:dyDescent="0.3">
      <c r="A96" s="50"/>
      <c r="B96" s="266"/>
      <c r="C96" s="266"/>
      <c r="D96" s="266"/>
      <c r="E96" s="266"/>
      <c r="F96" s="266"/>
      <c r="G96" s="266"/>
      <c r="H96" s="266"/>
      <c r="I96" s="266"/>
      <c r="J96" s="267"/>
      <c r="K96" s="267"/>
      <c r="L96" s="267"/>
      <c r="M96" s="267"/>
      <c r="N96" s="267"/>
      <c r="O96" s="267"/>
      <c r="P96" s="267"/>
      <c r="Q96" s="267"/>
      <c r="R96" s="267"/>
      <c r="S96" s="267"/>
      <c r="T96" s="267"/>
      <c r="U96" s="267"/>
      <c r="V96" s="267"/>
      <c r="W96" s="267"/>
      <c r="X96" s="267"/>
      <c r="Y96" s="267"/>
      <c r="Z96" s="267"/>
      <c r="AA96" s="267"/>
      <c r="AB96" s="267"/>
      <c r="AC96" s="267"/>
      <c r="AD96" s="267"/>
      <c r="AE96" s="267"/>
      <c r="AF96" s="267"/>
      <c r="AG96" s="267"/>
      <c r="AH96" s="267"/>
      <c r="AI96" s="267"/>
      <c r="AJ96" s="267"/>
      <c r="AK96" s="264"/>
      <c r="AL96" s="264"/>
      <c r="AM96" s="264"/>
      <c r="AN96" s="264"/>
      <c r="AO96" s="264"/>
      <c r="AP96" s="264"/>
      <c r="AQ96" s="264"/>
      <c r="AR96" s="264"/>
      <c r="AS96" s="264"/>
      <c r="AT96" s="264"/>
      <c r="AU96" s="264"/>
      <c r="AV96" s="264"/>
      <c r="AW96" s="51"/>
    </row>
    <row r="97" spans="1:49" ht="7.05" customHeight="1" x14ac:dyDescent="0.3">
      <c r="A97" s="50"/>
      <c r="B97" s="266"/>
      <c r="C97" s="266"/>
      <c r="D97" s="266"/>
      <c r="E97" s="266"/>
      <c r="F97" s="266"/>
      <c r="G97" s="266"/>
      <c r="H97" s="266"/>
      <c r="I97" s="266"/>
      <c r="J97" s="267"/>
      <c r="K97" s="267"/>
      <c r="L97" s="267"/>
      <c r="M97" s="267"/>
      <c r="N97" s="267"/>
      <c r="O97" s="267"/>
      <c r="P97" s="267"/>
      <c r="Q97" s="267"/>
      <c r="R97" s="267"/>
      <c r="S97" s="267"/>
      <c r="T97" s="267"/>
      <c r="U97" s="267"/>
      <c r="V97" s="267"/>
      <c r="W97" s="267"/>
      <c r="X97" s="267"/>
      <c r="Y97" s="267"/>
      <c r="Z97" s="267"/>
      <c r="AA97" s="267"/>
      <c r="AB97" s="267"/>
      <c r="AC97" s="267"/>
      <c r="AD97" s="267"/>
      <c r="AE97" s="267"/>
      <c r="AF97" s="267"/>
      <c r="AG97" s="267"/>
      <c r="AH97" s="267"/>
      <c r="AI97" s="267"/>
      <c r="AJ97" s="267"/>
      <c r="AK97" s="264"/>
      <c r="AL97" s="264"/>
      <c r="AM97" s="264"/>
      <c r="AN97" s="264"/>
      <c r="AO97" s="264"/>
      <c r="AP97" s="264"/>
      <c r="AQ97" s="264"/>
      <c r="AR97" s="264"/>
      <c r="AS97" s="264"/>
      <c r="AT97" s="264"/>
      <c r="AU97" s="264"/>
      <c r="AV97" s="264"/>
      <c r="AW97" s="51"/>
    </row>
    <row r="98" spans="1:49" ht="7.05" customHeight="1" x14ac:dyDescent="0.3">
      <c r="A98" s="50"/>
      <c r="B98" s="266"/>
      <c r="C98" s="266"/>
      <c r="D98" s="266"/>
      <c r="E98" s="266"/>
      <c r="F98" s="266"/>
      <c r="G98" s="266"/>
      <c r="H98" s="266"/>
      <c r="I98" s="266"/>
      <c r="J98" s="267"/>
      <c r="K98" s="267"/>
      <c r="L98" s="267"/>
      <c r="M98" s="267"/>
      <c r="N98" s="267"/>
      <c r="O98" s="267"/>
      <c r="P98" s="267"/>
      <c r="Q98" s="267"/>
      <c r="R98" s="267"/>
      <c r="S98" s="267"/>
      <c r="T98" s="267"/>
      <c r="U98" s="267"/>
      <c r="V98" s="267"/>
      <c r="W98" s="267"/>
      <c r="X98" s="267"/>
      <c r="Y98" s="267"/>
      <c r="Z98" s="267"/>
      <c r="AA98" s="267"/>
      <c r="AB98" s="267"/>
      <c r="AC98" s="267"/>
      <c r="AD98" s="267"/>
      <c r="AE98" s="267"/>
      <c r="AF98" s="267"/>
      <c r="AG98" s="267"/>
      <c r="AH98" s="267"/>
      <c r="AI98" s="267"/>
      <c r="AJ98" s="267"/>
      <c r="AK98" s="264"/>
      <c r="AL98" s="264"/>
      <c r="AM98" s="264"/>
      <c r="AN98" s="264"/>
      <c r="AO98" s="264"/>
      <c r="AP98" s="264"/>
      <c r="AQ98" s="264"/>
      <c r="AR98" s="264"/>
      <c r="AS98" s="264"/>
      <c r="AT98" s="264"/>
      <c r="AU98" s="264"/>
      <c r="AV98" s="264"/>
      <c r="AW98" s="51"/>
    </row>
    <row r="99" spans="1:49" ht="7.05" customHeight="1" x14ac:dyDescent="0.3">
      <c r="A99" s="50"/>
      <c r="B99" s="266"/>
      <c r="C99" s="266"/>
      <c r="D99" s="266"/>
      <c r="E99" s="266"/>
      <c r="F99" s="266"/>
      <c r="G99" s="266"/>
      <c r="H99" s="266"/>
      <c r="I99" s="266"/>
      <c r="J99" s="267"/>
      <c r="K99" s="267"/>
      <c r="L99" s="267"/>
      <c r="M99" s="267"/>
      <c r="N99" s="267"/>
      <c r="O99" s="267"/>
      <c r="P99" s="267"/>
      <c r="Q99" s="267"/>
      <c r="R99" s="267"/>
      <c r="S99" s="267"/>
      <c r="T99" s="267"/>
      <c r="U99" s="267"/>
      <c r="V99" s="267"/>
      <c r="W99" s="267"/>
      <c r="X99" s="267"/>
      <c r="Y99" s="267"/>
      <c r="Z99" s="267"/>
      <c r="AA99" s="267"/>
      <c r="AB99" s="267"/>
      <c r="AC99" s="267"/>
      <c r="AD99" s="267"/>
      <c r="AE99" s="267"/>
      <c r="AF99" s="267"/>
      <c r="AG99" s="267"/>
      <c r="AH99" s="267"/>
      <c r="AI99" s="267"/>
      <c r="AJ99" s="267"/>
      <c r="AK99" s="264"/>
      <c r="AL99" s="264"/>
      <c r="AM99" s="264"/>
      <c r="AN99" s="264"/>
      <c r="AO99" s="264"/>
      <c r="AP99" s="264"/>
      <c r="AQ99" s="264"/>
      <c r="AR99" s="264"/>
      <c r="AS99" s="264"/>
      <c r="AT99" s="264"/>
      <c r="AU99" s="264"/>
      <c r="AV99" s="264"/>
      <c r="AW99" s="51"/>
    </row>
    <row r="100" spans="1:49" ht="7.05" customHeight="1" x14ac:dyDescent="0.3">
      <c r="A100" s="50"/>
      <c r="B100" s="272"/>
      <c r="C100" s="272"/>
      <c r="D100" s="272"/>
      <c r="E100" s="272"/>
      <c r="F100" s="272"/>
      <c r="G100" s="272"/>
      <c r="H100" s="272"/>
      <c r="I100" s="272"/>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65"/>
      <c r="AL100" s="265"/>
      <c r="AM100" s="265"/>
      <c r="AN100" s="265"/>
      <c r="AO100" s="265"/>
      <c r="AP100" s="265"/>
      <c r="AQ100" s="265"/>
      <c r="AR100" s="265"/>
      <c r="AS100" s="265"/>
      <c r="AT100" s="265"/>
      <c r="AU100" s="265"/>
      <c r="AV100" s="265"/>
      <c r="AW100" s="51"/>
    </row>
    <row r="101" spans="1:49" ht="7.05" customHeight="1" x14ac:dyDescent="0.3">
      <c r="A101" s="50"/>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W101" s="51"/>
    </row>
    <row r="102" spans="1:49" ht="7.05" customHeight="1" thickBot="1" x14ac:dyDescent="0.35">
      <c r="A102" s="52"/>
      <c r="B102" s="53"/>
      <c r="C102" s="53"/>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3"/>
      <c r="AO102" s="53"/>
      <c r="AP102" s="53"/>
      <c r="AQ102" s="53"/>
      <c r="AR102" s="53"/>
      <c r="AS102" s="53"/>
      <c r="AT102" s="53"/>
      <c r="AU102" s="53"/>
      <c r="AV102" s="53"/>
      <c r="AW102" s="55"/>
    </row>
    <row r="103" spans="1:49" ht="7.05" customHeight="1" x14ac:dyDescent="0.3">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row>
    <row r="104" spans="1:49" ht="7.05" customHeight="1" x14ac:dyDescent="0.3">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row>
    <row r="105" spans="1:49" ht="7.05" customHeight="1" x14ac:dyDescent="0.3">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row>
    <row r="106" spans="1:49" ht="7.05" customHeight="1" x14ac:dyDescent="0.3">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row>
    <row r="107" spans="1:49" ht="7.05" customHeight="1" x14ac:dyDescent="0.3">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row>
    <row r="108" spans="1:49" ht="7.05" customHeight="1" x14ac:dyDescent="0.3">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row>
    <row r="109" spans="1:49" ht="7.05" customHeight="1" x14ac:dyDescent="0.3">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row>
    <row r="110" spans="1:49" ht="7.05" customHeight="1" x14ac:dyDescent="0.3">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row>
    <row r="111" spans="1:49" ht="7.05" customHeight="1" x14ac:dyDescent="0.3">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row>
    <row r="112" spans="1:49" ht="7.05" customHeight="1" x14ac:dyDescent="0.3">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row>
    <row r="113" spans="4:39" ht="7.05" customHeight="1" x14ac:dyDescent="0.3">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row>
    <row r="114" spans="4:39" ht="7.05" customHeight="1" x14ac:dyDescent="0.3">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row>
    <row r="115" spans="4:39" ht="7.05" customHeight="1" x14ac:dyDescent="0.3">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row>
    <row r="116" spans="4:39" ht="7.05" customHeight="1" x14ac:dyDescent="0.3">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row>
    <row r="117" spans="4:39" ht="7.05" customHeight="1" x14ac:dyDescent="0.3">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row>
    <row r="118" spans="4:39" ht="7.05" customHeight="1" x14ac:dyDescent="0.3">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row>
    <row r="119" spans="4:39" ht="7.05" customHeight="1" x14ac:dyDescent="0.3">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row>
    <row r="120" spans="4:39" ht="7.05" customHeight="1" x14ac:dyDescent="0.3">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row>
    <row r="121" spans="4:39" ht="7.05" customHeight="1" x14ac:dyDescent="0.3">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row>
    <row r="122" spans="4:39" ht="7.05" customHeight="1" x14ac:dyDescent="0.3">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row>
    <row r="123" spans="4:39" ht="7.05" customHeight="1" x14ac:dyDescent="0.3">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row>
    <row r="124" spans="4:39" ht="7.05" customHeight="1" x14ac:dyDescent="0.3">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row>
    <row r="125" spans="4:39" ht="7.05" customHeight="1" x14ac:dyDescent="0.3">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row>
    <row r="126" spans="4:39" ht="7.05" customHeight="1" x14ac:dyDescent="0.3">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row>
    <row r="127" spans="4:39" ht="7.05" customHeight="1" x14ac:dyDescent="0.3">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row>
    <row r="128" spans="4:39" ht="7.05" customHeight="1" x14ac:dyDescent="0.3">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row>
    <row r="129" spans="4:39" ht="7.05" customHeight="1" x14ac:dyDescent="0.3">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row>
    <row r="130" spans="4:39" ht="7.05" customHeight="1" x14ac:dyDescent="0.3">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row>
    <row r="131" spans="4:39" ht="7.05" customHeight="1" x14ac:dyDescent="0.3">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row>
    <row r="132" spans="4:39" ht="7.05" customHeight="1" x14ac:dyDescent="0.3">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row>
    <row r="133" spans="4:39" ht="7.05" customHeight="1" x14ac:dyDescent="0.3">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row>
    <row r="134" spans="4:39" ht="7.05" customHeight="1" x14ac:dyDescent="0.3">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row>
    <row r="135" spans="4:39" ht="7.05" customHeight="1" x14ac:dyDescent="0.3">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row>
    <row r="136" spans="4:39" ht="7.05" customHeight="1" x14ac:dyDescent="0.3">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row>
    <row r="137" spans="4:39" ht="7.05" customHeight="1" x14ac:dyDescent="0.3">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row>
    <row r="138" spans="4:39" ht="7.05" customHeight="1" x14ac:dyDescent="0.3">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row>
    <row r="139" spans="4:39" ht="7.05" customHeight="1" x14ac:dyDescent="0.3">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row>
    <row r="140" spans="4:39" ht="7.05" customHeight="1" x14ac:dyDescent="0.3">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row>
    <row r="141" spans="4:39" ht="7.05" customHeight="1" x14ac:dyDescent="0.3">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row>
    <row r="142" spans="4:39" ht="7.05" customHeight="1" x14ac:dyDescent="0.3">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row>
    <row r="143" spans="4:39" ht="7.05" customHeight="1" x14ac:dyDescent="0.3">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row>
    <row r="144" spans="4:39" ht="7.05" customHeight="1" x14ac:dyDescent="0.3">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row>
    <row r="145" spans="4:39" ht="7.05" customHeight="1" x14ac:dyDescent="0.3">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row>
    <row r="146" spans="4:39" ht="7.05" customHeight="1" x14ac:dyDescent="0.3">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row>
    <row r="147" spans="4:39" ht="7.05" customHeight="1" x14ac:dyDescent="0.3">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row>
    <row r="148" spans="4:39" ht="7.05" customHeight="1" x14ac:dyDescent="0.3">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row>
    <row r="149" spans="4:39" ht="7.05" customHeight="1" x14ac:dyDescent="0.3">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row>
    <row r="150" spans="4:39" ht="7.05" customHeight="1" x14ac:dyDescent="0.3">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row>
    <row r="151" spans="4:39" ht="7.05" customHeight="1" x14ac:dyDescent="0.3">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row>
    <row r="152" spans="4:39" ht="7.05" customHeight="1" x14ac:dyDescent="0.3">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row>
    <row r="153" spans="4:39" ht="7.05" customHeight="1" x14ac:dyDescent="0.3">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row>
    <row r="154" spans="4:39" ht="7.05" customHeight="1" x14ac:dyDescent="0.3">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row>
    <row r="155" spans="4:39" ht="7.05" customHeight="1" x14ac:dyDescent="0.3">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row>
    <row r="156" spans="4:39" ht="7.05" customHeight="1" x14ac:dyDescent="0.3">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row>
    <row r="157" spans="4:39" ht="7.05" customHeight="1" x14ac:dyDescent="0.3">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row>
    <row r="158" spans="4:39" ht="7.05" customHeight="1" x14ac:dyDescent="0.3">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row>
    <row r="159" spans="4:39" ht="7.05" customHeight="1" x14ac:dyDescent="0.3">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row>
    <row r="160" spans="4:39" ht="7.05" customHeight="1" x14ac:dyDescent="0.3">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row>
    <row r="161" spans="4:39" ht="7.05" customHeight="1" x14ac:dyDescent="0.3">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row>
    <row r="162" spans="4:39" ht="7.05" customHeight="1" x14ac:dyDescent="0.3">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row>
    <row r="163" spans="4:39" ht="7.05" customHeight="1" x14ac:dyDescent="0.3">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row>
    <row r="164" spans="4:39" ht="7.05" customHeight="1" x14ac:dyDescent="0.3">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row>
    <row r="165" spans="4:39" ht="7.05" customHeight="1" x14ac:dyDescent="0.3">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row>
    <row r="166" spans="4:39" ht="7.05" customHeight="1" x14ac:dyDescent="0.3">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row>
    <row r="167" spans="4:39" ht="7.05" customHeight="1" x14ac:dyDescent="0.3">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row>
    <row r="168" spans="4:39" ht="7.05" customHeight="1" x14ac:dyDescent="0.3">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row>
    <row r="169" spans="4:39" ht="7.05" customHeight="1" x14ac:dyDescent="0.3">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row>
    <row r="170" spans="4:39" ht="7.05" customHeight="1" x14ac:dyDescent="0.3">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row>
    <row r="171" spans="4:39" ht="7.05" customHeight="1" x14ac:dyDescent="0.3">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row>
    <row r="172" spans="4:39" ht="7.05" customHeight="1" x14ac:dyDescent="0.3">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row>
    <row r="173" spans="4:39" ht="7.05" customHeight="1" x14ac:dyDescent="0.3">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row>
    <row r="174" spans="4:39" ht="7.05" customHeight="1" x14ac:dyDescent="0.3">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row>
    <row r="175" spans="4:39" ht="7.05" customHeight="1" x14ac:dyDescent="0.3">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row>
    <row r="176" spans="4:39" ht="7.05" customHeight="1" x14ac:dyDescent="0.3">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row>
    <row r="177" spans="4:39" ht="7.05" customHeight="1" x14ac:dyDescent="0.3">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row>
    <row r="178" spans="4:39" ht="7.05" customHeight="1" x14ac:dyDescent="0.3">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row>
    <row r="179" spans="4:39" ht="7.05" customHeight="1" x14ac:dyDescent="0.3">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row>
    <row r="180" spans="4:39" ht="7.05" customHeight="1" x14ac:dyDescent="0.3">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row>
    <row r="181" spans="4:39" ht="7.05" customHeight="1" x14ac:dyDescent="0.3">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row>
    <row r="182" spans="4:39" ht="7.05" customHeight="1" x14ac:dyDescent="0.3">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row>
    <row r="183" spans="4:39" ht="7.05" customHeight="1" x14ac:dyDescent="0.3">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row>
    <row r="184" spans="4:39" ht="7.05" customHeight="1" x14ac:dyDescent="0.3">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row>
    <row r="185" spans="4:39" ht="7.05" customHeight="1" x14ac:dyDescent="0.3">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row>
    <row r="186" spans="4:39" ht="7.05" customHeight="1" x14ac:dyDescent="0.3">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row>
    <row r="187" spans="4:39" ht="7.05" customHeight="1" x14ac:dyDescent="0.3">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row>
    <row r="188" spans="4:39" ht="7.05" customHeight="1" x14ac:dyDescent="0.3">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row>
    <row r="189" spans="4:39" ht="7.05" customHeight="1" x14ac:dyDescent="0.3">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row>
    <row r="190" spans="4:39" ht="7.05" customHeight="1" x14ac:dyDescent="0.3">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row>
    <row r="191" spans="4:39" ht="7.05" customHeight="1" x14ac:dyDescent="0.3">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row>
    <row r="192" spans="4:39" ht="7.05" customHeight="1" x14ac:dyDescent="0.3">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row>
    <row r="193" spans="4:39" ht="7.05" customHeight="1" x14ac:dyDescent="0.3">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row>
    <row r="194" spans="4:39" ht="7.05" customHeight="1" x14ac:dyDescent="0.3">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row>
    <row r="195" spans="4:39" ht="7.05" customHeight="1" x14ac:dyDescent="0.3">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row>
    <row r="196" spans="4:39" ht="7.05" customHeight="1" x14ac:dyDescent="0.3">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row>
    <row r="197" spans="4:39" ht="7.05" customHeight="1" x14ac:dyDescent="0.3">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row>
    <row r="198" spans="4:39" ht="7.05" customHeight="1" x14ac:dyDescent="0.3">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row>
    <row r="199" spans="4:39" ht="7.05" customHeight="1" x14ac:dyDescent="0.3">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row>
    <row r="200" spans="4:39" ht="7.05" customHeight="1" x14ac:dyDescent="0.3">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row>
    <row r="201" spans="4:39" ht="7.05" customHeight="1" x14ac:dyDescent="0.3">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row>
    <row r="202" spans="4:39" ht="7.05" customHeight="1" x14ac:dyDescent="0.3">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row>
    <row r="203" spans="4:39" ht="7.05" customHeight="1" x14ac:dyDescent="0.3">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row>
    <row r="204" spans="4:39" ht="7.05" customHeight="1" x14ac:dyDescent="0.3">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row>
    <row r="205" spans="4:39" ht="7.05" customHeight="1" x14ac:dyDescent="0.3">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row>
    <row r="206" spans="4:39" ht="7.05" customHeight="1" x14ac:dyDescent="0.3">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row>
    <row r="207" spans="4:39" ht="7.05" customHeight="1" x14ac:dyDescent="0.3">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row>
    <row r="208" spans="4:39" ht="7.05" customHeight="1" x14ac:dyDescent="0.3">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row>
    <row r="209" spans="4:39" ht="7.05" customHeight="1" x14ac:dyDescent="0.3">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row>
    <row r="210" spans="4:39" ht="7.05" customHeight="1" x14ac:dyDescent="0.3">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row>
    <row r="211" spans="4:39" ht="7.05" customHeight="1" x14ac:dyDescent="0.3">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row>
    <row r="212" spans="4:39" ht="7.05" customHeight="1" x14ac:dyDescent="0.3">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row>
    <row r="213" spans="4:39" ht="7.05" customHeight="1" x14ac:dyDescent="0.3">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row>
    <row r="214" spans="4:39" ht="7.05" customHeight="1" x14ac:dyDescent="0.3">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row>
    <row r="215" spans="4:39" ht="7.05" customHeight="1" x14ac:dyDescent="0.3">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row>
    <row r="216" spans="4:39" ht="7.05" customHeight="1" x14ac:dyDescent="0.3">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row>
    <row r="217" spans="4:39" ht="7.05" customHeight="1" x14ac:dyDescent="0.3">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row>
    <row r="218" spans="4:39" ht="7.05" customHeight="1" x14ac:dyDescent="0.3">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row>
    <row r="219" spans="4:39" ht="7.05" customHeight="1" x14ac:dyDescent="0.3">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row>
    <row r="220" spans="4:39" ht="7.05" customHeight="1" x14ac:dyDescent="0.3">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row>
    <row r="221" spans="4:39" ht="7.05" customHeight="1" x14ac:dyDescent="0.3">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row>
    <row r="222" spans="4:39" ht="7.05" customHeight="1" x14ac:dyDescent="0.3">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row>
    <row r="223" spans="4:39" ht="7.05" customHeight="1" x14ac:dyDescent="0.3">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row>
    <row r="224" spans="4:39" ht="7.05" customHeight="1" x14ac:dyDescent="0.3">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row>
    <row r="225" spans="4:39" ht="7.05" customHeight="1" x14ac:dyDescent="0.3">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row>
    <row r="226" spans="4:39" ht="7.05" customHeight="1" x14ac:dyDescent="0.3">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row>
    <row r="227" spans="4:39" ht="7.05" customHeight="1" x14ac:dyDescent="0.3">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row>
    <row r="228" spans="4:39" ht="7.05" customHeight="1" x14ac:dyDescent="0.3">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row>
    <row r="229" spans="4:39" ht="7.05" customHeight="1" x14ac:dyDescent="0.3">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row>
    <row r="230" spans="4:39" ht="7.05" customHeight="1" x14ac:dyDescent="0.3">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row>
    <row r="231" spans="4:39" ht="7.05" customHeight="1" x14ac:dyDescent="0.3">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row>
    <row r="232" spans="4:39" ht="7.05" customHeight="1" x14ac:dyDescent="0.3">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row>
    <row r="233" spans="4:39" ht="7.05" customHeight="1" x14ac:dyDescent="0.3">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row>
    <row r="234" spans="4:39" ht="7.05" customHeight="1" x14ac:dyDescent="0.3">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row>
    <row r="235" spans="4:39" ht="7.05" customHeight="1" x14ac:dyDescent="0.3">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row>
    <row r="236" spans="4:39" ht="7.05" customHeight="1" x14ac:dyDescent="0.3">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row>
    <row r="237" spans="4:39" ht="7.05" customHeight="1" x14ac:dyDescent="0.3">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row>
    <row r="238" spans="4:39" ht="7.05" customHeight="1" x14ac:dyDescent="0.3">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row>
    <row r="239" spans="4:39" ht="7.05" customHeight="1" x14ac:dyDescent="0.3">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row>
    <row r="240" spans="4:39" ht="7.05" customHeight="1" x14ac:dyDescent="0.3">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row>
    <row r="241" spans="4:39" ht="7.05" customHeight="1" x14ac:dyDescent="0.3">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row>
    <row r="242" spans="4:39" ht="7.05" customHeight="1" x14ac:dyDescent="0.3">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row>
    <row r="243" spans="4:39" ht="7.05" customHeight="1" x14ac:dyDescent="0.3">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row>
    <row r="244" spans="4:39" ht="7.05" customHeight="1" x14ac:dyDescent="0.3">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row>
    <row r="245" spans="4:39" ht="7.05" customHeight="1" x14ac:dyDescent="0.3">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row>
    <row r="246" spans="4:39" ht="7.05" customHeight="1" x14ac:dyDescent="0.3">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row>
    <row r="247" spans="4:39" ht="7.05" customHeight="1" x14ac:dyDescent="0.3">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row>
    <row r="248" spans="4:39" ht="7.05" customHeight="1" x14ac:dyDescent="0.3">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row>
    <row r="249" spans="4:39" ht="7.05" customHeight="1" x14ac:dyDescent="0.3">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row>
    <row r="250" spans="4:39" ht="7.05" customHeight="1" x14ac:dyDescent="0.3">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row>
    <row r="251" spans="4:39" ht="7.05" customHeight="1" x14ac:dyDescent="0.3">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row>
    <row r="252" spans="4:39" ht="7.05" customHeight="1" x14ac:dyDescent="0.3">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row>
    <row r="253" spans="4:39" ht="7.05" customHeight="1" x14ac:dyDescent="0.3">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row>
    <row r="254" spans="4:39" ht="7.05" customHeight="1" x14ac:dyDescent="0.3">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row>
    <row r="255" spans="4:39" ht="7.05" customHeight="1" x14ac:dyDescent="0.3">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row>
    <row r="256" spans="4:39" ht="7.05" customHeight="1" x14ac:dyDescent="0.3">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row>
    <row r="257" spans="4:39" ht="7.05" customHeight="1" x14ac:dyDescent="0.3">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row>
    <row r="258" spans="4:39" ht="7.05" customHeight="1" x14ac:dyDescent="0.3">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row>
    <row r="259" spans="4:39" ht="7.05" customHeight="1" x14ac:dyDescent="0.3">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row>
    <row r="260" spans="4:39" ht="7.05" customHeight="1" x14ac:dyDescent="0.3">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row>
    <row r="261" spans="4:39" ht="7.05" customHeight="1" x14ac:dyDescent="0.3">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row>
    <row r="262" spans="4:39" ht="7.05" customHeight="1" x14ac:dyDescent="0.3">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row>
    <row r="263" spans="4:39" ht="7.05" customHeight="1" x14ac:dyDescent="0.3">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row>
    <row r="264" spans="4:39" ht="7.05" customHeight="1" x14ac:dyDescent="0.3"/>
    <row r="265" spans="4:39" ht="7.05" customHeight="1" x14ac:dyDescent="0.3"/>
    <row r="266" spans="4:39" ht="7.05" customHeight="1" x14ac:dyDescent="0.3"/>
    <row r="267" spans="4:39" ht="7.05" customHeight="1" x14ac:dyDescent="0.3"/>
    <row r="268" spans="4:39" ht="7.05" customHeight="1" x14ac:dyDescent="0.3"/>
    <row r="269" spans="4:39" ht="7.05" customHeight="1" x14ac:dyDescent="0.3"/>
    <row r="270" spans="4:39" ht="7.05" customHeight="1" x14ac:dyDescent="0.3"/>
    <row r="271" spans="4:39" ht="7.05" customHeight="1" x14ac:dyDescent="0.3"/>
    <row r="272" spans="4:39" ht="7.05" customHeight="1" x14ac:dyDescent="0.3"/>
    <row r="273" ht="7.05" customHeight="1" x14ac:dyDescent="0.3"/>
    <row r="274" ht="7.05" customHeight="1" x14ac:dyDescent="0.3"/>
    <row r="275" ht="7.05" customHeight="1" x14ac:dyDescent="0.3"/>
    <row r="276" ht="7.05" customHeight="1" x14ac:dyDescent="0.3"/>
    <row r="277" ht="7.05" customHeight="1" x14ac:dyDescent="0.3"/>
    <row r="278" ht="7.05" customHeight="1" x14ac:dyDescent="0.3"/>
    <row r="279" ht="7.05" customHeight="1" x14ac:dyDescent="0.3"/>
    <row r="280" ht="7.05" customHeight="1" x14ac:dyDescent="0.3"/>
    <row r="281" ht="7.05" customHeight="1" x14ac:dyDescent="0.3"/>
    <row r="282" ht="7.05" customHeight="1" x14ac:dyDescent="0.3"/>
    <row r="283" ht="7.05" customHeight="1" x14ac:dyDescent="0.3"/>
    <row r="284" ht="7.05" customHeight="1" x14ac:dyDescent="0.3"/>
    <row r="285" ht="7.05" customHeight="1" x14ac:dyDescent="0.3"/>
    <row r="286" ht="7.05" customHeight="1" x14ac:dyDescent="0.3"/>
    <row r="287" ht="7.05" customHeight="1" x14ac:dyDescent="0.3"/>
    <row r="288" ht="7.05" customHeight="1" x14ac:dyDescent="0.3"/>
    <row r="289" ht="7.05" customHeight="1" x14ac:dyDescent="0.3"/>
    <row r="290" ht="7.05" customHeight="1" x14ac:dyDescent="0.3"/>
    <row r="291" ht="7.05" customHeight="1" x14ac:dyDescent="0.3"/>
    <row r="292" ht="7.05" customHeight="1" x14ac:dyDescent="0.3"/>
    <row r="293" ht="7.05" customHeight="1" x14ac:dyDescent="0.3"/>
    <row r="294" ht="7.05" customHeight="1" x14ac:dyDescent="0.3"/>
    <row r="295" ht="7.05" customHeight="1" x14ac:dyDescent="0.3"/>
    <row r="296" ht="7.05" customHeight="1" x14ac:dyDescent="0.3"/>
    <row r="297" ht="7.05" customHeight="1" x14ac:dyDescent="0.3"/>
    <row r="298" ht="7.05" customHeight="1" x14ac:dyDescent="0.3"/>
    <row r="299" ht="7.05" customHeight="1" x14ac:dyDescent="0.3"/>
    <row r="300" ht="7.05" customHeight="1" x14ac:dyDescent="0.3"/>
    <row r="301" ht="7.05" customHeight="1" x14ac:dyDescent="0.3"/>
    <row r="302" ht="7.05" customHeight="1" x14ac:dyDescent="0.3"/>
    <row r="303" ht="7.05" customHeight="1" x14ac:dyDescent="0.3"/>
    <row r="304" ht="7.05" customHeight="1" x14ac:dyDescent="0.3"/>
    <row r="305" ht="7.05" customHeight="1" x14ac:dyDescent="0.3"/>
    <row r="306" ht="7.05" customHeight="1" x14ac:dyDescent="0.3"/>
    <row r="307" ht="7.05" customHeight="1" x14ac:dyDescent="0.3"/>
    <row r="308" ht="7.05" customHeight="1" x14ac:dyDescent="0.3"/>
    <row r="309" ht="7.05" customHeight="1" x14ac:dyDescent="0.3"/>
    <row r="310" ht="7.05" customHeight="1" x14ac:dyDescent="0.3"/>
    <row r="311" ht="7.05" customHeight="1" x14ac:dyDescent="0.3"/>
    <row r="312" ht="7.05" customHeight="1" x14ac:dyDescent="0.3"/>
    <row r="313" ht="7.05" customHeight="1" x14ac:dyDescent="0.3"/>
    <row r="314" ht="7.05" customHeight="1" x14ac:dyDescent="0.3"/>
    <row r="315" ht="7.05" customHeight="1" x14ac:dyDescent="0.3"/>
    <row r="316" ht="7.05" customHeight="1" x14ac:dyDescent="0.3"/>
    <row r="317" ht="7.05" customHeight="1" x14ac:dyDescent="0.3"/>
    <row r="318" ht="7.05" customHeight="1" x14ac:dyDescent="0.3"/>
    <row r="319" ht="7.05" customHeight="1" x14ac:dyDescent="0.3"/>
    <row r="320" ht="7.05" customHeight="1" x14ac:dyDescent="0.3"/>
    <row r="321" ht="7.05" customHeight="1" x14ac:dyDescent="0.3"/>
    <row r="322" ht="7.05" customHeight="1" x14ac:dyDescent="0.3"/>
    <row r="323" ht="7.05" customHeight="1" x14ac:dyDescent="0.3"/>
    <row r="324" ht="7.05" customHeight="1" x14ac:dyDescent="0.3"/>
    <row r="325" ht="7.05" customHeight="1" x14ac:dyDescent="0.3"/>
    <row r="326" ht="7.05" customHeight="1" x14ac:dyDescent="0.3"/>
    <row r="327" ht="7.05" customHeight="1" x14ac:dyDescent="0.3"/>
    <row r="328" ht="7.05" customHeight="1" x14ac:dyDescent="0.3"/>
    <row r="329" ht="7.05" customHeight="1" x14ac:dyDescent="0.3"/>
    <row r="330" ht="7.05" customHeight="1" x14ac:dyDescent="0.3"/>
    <row r="331" ht="7.05" customHeight="1" x14ac:dyDescent="0.3"/>
    <row r="332" ht="7.05" customHeight="1" x14ac:dyDescent="0.3"/>
    <row r="333" ht="7.05" customHeight="1" x14ac:dyDescent="0.3"/>
    <row r="334" ht="7.05" customHeight="1" x14ac:dyDescent="0.3"/>
    <row r="335" ht="7.05" customHeight="1" x14ac:dyDescent="0.3"/>
    <row r="336" ht="7.05" customHeight="1" x14ac:dyDescent="0.3"/>
    <row r="337" ht="7.05" customHeight="1" x14ac:dyDescent="0.3"/>
    <row r="338" ht="7.05" customHeight="1" x14ac:dyDescent="0.3"/>
    <row r="339" ht="7.05" customHeight="1" x14ac:dyDescent="0.3"/>
    <row r="340" ht="7.05" customHeight="1" x14ac:dyDescent="0.3"/>
    <row r="341" ht="7.05" customHeight="1" x14ac:dyDescent="0.3"/>
    <row r="342" ht="7.05" customHeight="1" x14ac:dyDescent="0.3"/>
    <row r="343" ht="7.05" customHeight="1" x14ac:dyDescent="0.3"/>
    <row r="344" ht="7.05" customHeight="1" x14ac:dyDescent="0.3"/>
    <row r="345" ht="7.05" customHeight="1" x14ac:dyDescent="0.3"/>
    <row r="346" ht="7.05" customHeight="1" x14ac:dyDescent="0.3"/>
    <row r="347" ht="7.05" customHeight="1" x14ac:dyDescent="0.3"/>
    <row r="348" ht="7.05" customHeight="1" x14ac:dyDescent="0.3"/>
    <row r="349" ht="7.05" customHeight="1" x14ac:dyDescent="0.3"/>
    <row r="350" ht="7.05" customHeight="1" x14ac:dyDescent="0.3"/>
    <row r="351" ht="7.05" customHeight="1" x14ac:dyDescent="0.3"/>
    <row r="352" ht="7.05" customHeight="1" x14ac:dyDescent="0.3"/>
    <row r="353" ht="7.05" customHeight="1" x14ac:dyDescent="0.3"/>
    <row r="354" ht="7.05" customHeight="1" x14ac:dyDescent="0.3"/>
    <row r="355" ht="7.05" customHeight="1" x14ac:dyDescent="0.3"/>
    <row r="356" ht="7.05" customHeight="1" x14ac:dyDescent="0.3"/>
    <row r="357" ht="7.05" customHeight="1" x14ac:dyDescent="0.3"/>
    <row r="358" ht="7.05" customHeight="1" x14ac:dyDescent="0.3"/>
    <row r="359" ht="7.05" customHeight="1" x14ac:dyDescent="0.3"/>
    <row r="360" ht="7.05" customHeight="1" x14ac:dyDescent="0.3"/>
    <row r="361" ht="7.05" customHeight="1" x14ac:dyDescent="0.3"/>
    <row r="362" ht="7.05" customHeight="1" x14ac:dyDescent="0.3"/>
    <row r="363" ht="7.05" customHeight="1" x14ac:dyDescent="0.3"/>
    <row r="364" ht="7.05" customHeight="1" x14ac:dyDescent="0.3"/>
    <row r="365" ht="7.05" customHeight="1" x14ac:dyDescent="0.3"/>
    <row r="366" ht="7.05" customHeight="1" x14ac:dyDescent="0.3"/>
    <row r="367" ht="7.05" customHeight="1" x14ac:dyDescent="0.3"/>
    <row r="368" ht="7.05" customHeight="1" x14ac:dyDescent="0.3"/>
    <row r="369" ht="7.05" customHeight="1" x14ac:dyDescent="0.3"/>
    <row r="370" ht="7.05" customHeight="1" x14ac:dyDescent="0.3"/>
    <row r="371" ht="7.05" customHeight="1" x14ac:dyDescent="0.3"/>
    <row r="372" ht="7.05" customHeight="1" x14ac:dyDescent="0.3"/>
    <row r="373" ht="7.05" customHeight="1" x14ac:dyDescent="0.3"/>
    <row r="374" ht="7.05" customHeight="1" x14ac:dyDescent="0.3"/>
    <row r="375" ht="7.05" customHeight="1" x14ac:dyDescent="0.3"/>
    <row r="376" ht="7.05" customHeight="1" x14ac:dyDescent="0.3"/>
    <row r="377" ht="7.05" customHeight="1" x14ac:dyDescent="0.3"/>
    <row r="378" ht="7.05" customHeight="1" x14ac:dyDescent="0.3"/>
    <row r="379" ht="7.05" customHeight="1" x14ac:dyDescent="0.3"/>
    <row r="380" ht="7.05" customHeight="1" x14ac:dyDescent="0.3"/>
    <row r="381" ht="7.05" customHeight="1" x14ac:dyDescent="0.3"/>
    <row r="382" ht="7.05" customHeight="1" x14ac:dyDescent="0.3"/>
    <row r="383" ht="7.05" customHeight="1" x14ac:dyDescent="0.3"/>
    <row r="384" ht="7.05" customHeight="1" x14ac:dyDescent="0.3"/>
    <row r="385" ht="7.05" customHeight="1" x14ac:dyDescent="0.3"/>
    <row r="386" ht="7.05" customHeight="1" x14ac:dyDescent="0.3"/>
    <row r="387" ht="7.05" customHeight="1" x14ac:dyDescent="0.3"/>
    <row r="388" ht="7.05" customHeight="1" x14ac:dyDescent="0.3"/>
    <row r="389" ht="7.05" customHeight="1" x14ac:dyDescent="0.3"/>
    <row r="390" ht="7.05" customHeight="1" x14ac:dyDescent="0.3"/>
    <row r="391" ht="7.05" customHeight="1" x14ac:dyDescent="0.3"/>
    <row r="392" ht="7.05" customHeight="1" x14ac:dyDescent="0.3"/>
    <row r="393" ht="7.05" customHeight="1" x14ac:dyDescent="0.3"/>
    <row r="394" ht="7.05" customHeight="1" x14ac:dyDescent="0.3"/>
    <row r="395" ht="7.05" customHeight="1" x14ac:dyDescent="0.3"/>
    <row r="396" ht="7.05" customHeight="1" x14ac:dyDescent="0.3"/>
    <row r="397" ht="7.05" customHeight="1" x14ac:dyDescent="0.3"/>
    <row r="398" ht="7.05" customHeight="1" x14ac:dyDescent="0.3"/>
    <row r="399" ht="7.05" customHeight="1" x14ac:dyDescent="0.3"/>
    <row r="400" ht="7.05" customHeight="1" x14ac:dyDescent="0.3"/>
    <row r="401" ht="7.05" customHeight="1" x14ac:dyDescent="0.3"/>
    <row r="402" ht="7.05" customHeight="1" x14ac:dyDescent="0.3"/>
    <row r="403" ht="7.05" customHeight="1" x14ac:dyDescent="0.3"/>
    <row r="404" ht="7.05" customHeight="1" x14ac:dyDescent="0.3"/>
    <row r="405" ht="7.05" customHeight="1" x14ac:dyDescent="0.3"/>
    <row r="406" ht="7.05" customHeight="1" x14ac:dyDescent="0.3"/>
    <row r="407" ht="7.05" customHeight="1" x14ac:dyDescent="0.3"/>
    <row r="408" ht="7.05" customHeight="1" x14ac:dyDescent="0.3"/>
    <row r="409" ht="7.05" customHeight="1" x14ac:dyDescent="0.3"/>
    <row r="410" ht="7.05" customHeight="1" x14ac:dyDescent="0.3"/>
    <row r="411" ht="7.05" customHeight="1" x14ac:dyDescent="0.3"/>
    <row r="412" ht="7.05" customHeight="1" x14ac:dyDescent="0.3"/>
    <row r="413" ht="7.05" customHeight="1" x14ac:dyDescent="0.3"/>
    <row r="414" ht="7.05" customHeight="1" x14ac:dyDescent="0.3"/>
    <row r="415" ht="7.05" customHeight="1" x14ac:dyDescent="0.3"/>
    <row r="416" ht="7.05" customHeight="1" x14ac:dyDescent="0.3"/>
    <row r="417" ht="7.05" customHeight="1" x14ac:dyDescent="0.3"/>
    <row r="418" ht="7.05" customHeight="1" x14ac:dyDescent="0.3"/>
    <row r="419" ht="7.05" customHeight="1" x14ac:dyDescent="0.3"/>
    <row r="420" ht="7.05" customHeight="1" x14ac:dyDescent="0.3"/>
    <row r="421" ht="7.05" customHeight="1" x14ac:dyDescent="0.3"/>
    <row r="422" ht="7.05" customHeight="1" x14ac:dyDescent="0.3"/>
    <row r="423" ht="7.05" customHeight="1" x14ac:dyDescent="0.3"/>
    <row r="424" ht="7.05" customHeight="1" x14ac:dyDescent="0.3"/>
    <row r="425" ht="7.05" customHeight="1" x14ac:dyDescent="0.3"/>
    <row r="426" ht="7.05" customHeight="1" x14ac:dyDescent="0.3"/>
    <row r="427" ht="7.05" customHeight="1" x14ac:dyDescent="0.3"/>
    <row r="428" ht="7.05" customHeight="1" x14ac:dyDescent="0.3"/>
    <row r="429" ht="7.05" customHeight="1" x14ac:dyDescent="0.3"/>
    <row r="430" ht="7.05" customHeight="1" x14ac:dyDescent="0.3"/>
    <row r="431" ht="7.05" customHeight="1" x14ac:dyDescent="0.3"/>
    <row r="432" ht="7.05" customHeight="1" x14ac:dyDescent="0.3"/>
    <row r="433" ht="7.05" customHeight="1" x14ac:dyDescent="0.3"/>
    <row r="434" ht="7.05" customHeight="1" x14ac:dyDescent="0.3"/>
    <row r="435" ht="7.05" customHeight="1" x14ac:dyDescent="0.3"/>
    <row r="436" ht="7.05" customHeight="1" x14ac:dyDescent="0.3"/>
    <row r="437" ht="7.05" customHeight="1" x14ac:dyDescent="0.3"/>
    <row r="438" ht="7.05" customHeight="1" x14ac:dyDescent="0.3"/>
    <row r="439" ht="7.05" customHeight="1" x14ac:dyDescent="0.3"/>
    <row r="440" ht="7.05" customHeight="1" x14ac:dyDescent="0.3"/>
    <row r="441" ht="7.05" customHeight="1" x14ac:dyDescent="0.3"/>
    <row r="442" ht="7.05" customHeight="1" x14ac:dyDescent="0.3"/>
    <row r="443" ht="7.05" customHeight="1" x14ac:dyDescent="0.3"/>
    <row r="444" ht="7.05" customHeight="1" x14ac:dyDescent="0.3"/>
    <row r="445" ht="7.05" customHeight="1" x14ac:dyDescent="0.3"/>
    <row r="446" ht="7.05" customHeight="1" x14ac:dyDescent="0.3"/>
    <row r="447" ht="7.05" customHeight="1" x14ac:dyDescent="0.3"/>
    <row r="448" ht="7.05" customHeight="1" x14ac:dyDescent="0.3"/>
    <row r="449" ht="7.05" customHeight="1" x14ac:dyDescent="0.3"/>
    <row r="450" ht="7.05" customHeight="1" x14ac:dyDescent="0.3"/>
    <row r="451" ht="7.05" customHeight="1" x14ac:dyDescent="0.3"/>
    <row r="452" ht="7.05" customHeight="1" x14ac:dyDescent="0.3"/>
    <row r="453" ht="7.05" customHeight="1" x14ac:dyDescent="0.3"/>
    <row r="454" ht="7.05" customHeight="1" x14ac:dyDescent="0.3"/>
    <row r="455" ht="7.05" customHeight="1" x14ac:dyDescent="0.3"/>
    <row r="456" ht="7.05" customHeight="1" x14ac:dyDescent="0.3"/>
    <row r="457" ht="7.05" customHeight="1" x14ac:dyDescent="0.3"/>
    <row r="458" ht="7.05" customHeight="1" x14ac:dyDescent="0.3"/>
    <row r="459" ht="7.05" customHeight="1" x14ac:dyDescent="0.3"/>
    <row r="460" ht="7.05" customHeight="1" x14ac:dyDescent="0.3"/>
    <row r="461" ht="7.05" customHeight="1" x14ac:dyDescent="0.3"/>
    <row r="462" ht="7.05" customHeight="1" x14ac:dyDescent="0.3"/>
    <row r="463" ht="7.05" customHeight="1" x14ac:dyDescent="0.3"/>
    <row r="464" ht="7.05" customHeight="1" x14ac:dyDescent="0.3"/>
    <row r="465" ht="7.05" customHeight="1" x14ac:dyDescent="0.3"/>
    <row r="466" ht="7.05" customHeight="1" x14ac:dyDescent="0.3"/>
    <row r="467" ht="7.05" customHeight="1" x14ac:dyDescent="0.3"/>
    <row r="468" ht="7.05" customHeight="1" x14ac:dyDescent="0.3"/>
    <row r="469" ht="7.05" customHeight="1" x14ac:dyDescent="0.3"/>
    <row r="470" ht="7.05" customHeight="1" x14ac:dyDescent="0.3"/>
    <row r="471" ht="7.05" customHeight="1" x14ac:dyDescent="0.3"/>
    <row r="472" ht="7.05" customHeight="1" x14ac:dyDescent="0.3"/>
    <row r="473" ht="7.05" customHeight="1" x14ac:dyDescent="0.3"/>
    <row r="474" ht="7.05" customHeight="1" x14ac:dyDescent="0.3"/>
    <row r="475" ht="7.05" customHeight="1" x14ac:dyDescent="0.3"/>
    <row r="476" ht="7.05" customHeight="1" x14ac:dyDescent="0.3"/>
    <row r="477" ht="7.05" customHeight="1" x14ac:dyDescent="0.3"/>
    <row r="478" ht="7.05" customHeight="1" x14ac:dyDescent="0.3"/>
    <row r="479" ht="7.05" customHeight="1" x14ac:dyDescent="0.3"/>
    <row r="480" ht="7.05" customHeight="1" x14ac:dyDescent="0.3"/>
    <row r="481" ht="7.05" customHeight="1" x14ac:dyDescent="0.3"/>
    <row r="482" ht="7.05" customHeight="1" x14ac:dyDescent="0.3"/>
    <row r="483" ht="7.05" customHeight="1" x14ac:dyDescent="0.3"/>
    <row r="484" ht="7.05" customHeight="1" x14ac:dyDescent="0.3"/>
    <row r="485" ht="7.05" customHeight="1" x14ac:dyDescent="0.3"/>
    <row r="486" ht="7.05" customHeight="1" x14ac:dyDescent="0.3"/>
    <row r="487" ht="7.05" customHeight="1" x14ac:dyDescent="0.3"/>
    <row r="488" ht="7.05" customHeight="1" x14ac:dyDescent="0.3"/>
    <row r="489" ht="7.05" customHeight="1" x14ac:dyDescent="0.3"/>
    <row r="490" ht="7.05" customHeight="1" x14ac:dyDescent="0.3"/>
    <row r="491" ht="7.05" customHeight="1" x14ac:dyDescent="0.3"/>
    <row r="492" ht="7.05" customHeight="1" x14ac:dyDescent="0.3"/>
    <row r="493" ht="7.05" customHeight="1" x14ac:dyDescent="0.3"/>
    <row r="494" ht="7.05" customHeight="1" x14ac:dyDescent="0.3"/>
    <row r="495" ht="7.05" customHeight="1" x14ac:dyDescent="0.3"/>
    <row r="496" ht="7.05" customHeight="1" x14ac:dyDescent="0.3"/>
    <row r="497" ht="7.05" customHeight="1" x14ac:dyDescent="0.3"/>
    <row r="498" ht="7.05" customHeight="1" x14ac:dyDescent="0.3"/>
    <row r="499" ht="7.05" customHeight="1" x14ac:dyDescent="0.3"/>
    <row r="500" ht="7.05" customHeight="1" x14ac:dyDescent="0.3"/>
    <row r="501" ht="7.05" customHeight="1" x14ac:dyDescent="0.3"/>
    <row r="502" ht="7.05" customHeight="1" x14ac:dyDescent="0.3"/>
    <row r="503" ht="7.05" customHeight="1" x14ac:dyDescent="0.3"/>
    <row r="504" ht="7.05" customHeight="1" x14ac:dyDescent="0.3"/>
    <row r="505" ht="7.05" customHeight="1" x14ac:dyDescent="0.3"/>
    <row r="506" ht="7.05" customHeight="1" x14ac:dyDescent="0.3"/>
    <row r="507" ht="7.05" customHeight="1" x14ac:dyDescent="0.3"/>
    <row r="508" ht="7.05" customHeight="1" x14ac:dyDescent="0.3"/>
    <row r="509" ht="7.05" customHeight="1" x14ac:dyDescent="0.3"/>
    <row r="510" ht="7.05" customHeight="1" x14ac:dyDescent="0.3"/>
    <row r="511" ht="7.05" customHeight="1" x14ac:dyDescent="0.3"/>
    <row r="512" ht="7.05" customHeight="1" x14ac:dyDescent="0.3"/>
    <row r="513" ht="7.05" customHeight="1" x14ac:dyDescent="0.3"/>
    <row r="514" ht="7.05" customHeight="1" x14ac:dyDescent="0.3"/>
    <row r="515" ht="7.05" customHeight="1" x14ac:dyDescent="0.3"/>
    <row r="516" ht="7.05" customHeight="1" x14ac:dyDescent="0.3"/>
    <row r="517" ht="7.05" customHeight="1" x14ac:dyDescent="0.3"/>
    <row r="518" ht="7.05" customHeight="1" x14ac:dyDescent="0.3"/>
    <row r="519" ht="7.05" customHeight="1" x14ac:dyDescent="0.3"/>
    <row r="520" ht="7.05" customHeight="1" x14ac:dyDescent="0.3"/>
    <row r="521" ht="7.05" customHeight="1" x14ac:dyDescent="0.3"/>
    <row r="522" ht="7.05" customHeight="1" x14ac:dyDescent="0.3"/>
    <row r="523" ht="7.05" customHeight="1" x14ac:dyDescent="0.3"/>
    <row r="524" ht="7.05" customHeight="1" x14ac:dyDescent="0.3"/>
    <row r="525" ht="7.05" customHeight="1" x14ac:dyDescent="0.3"/>
    <row r="526" ht="7.05" customHeight="1" x14ac:dyDescent="0.3"/>
    <row r="527" ht="7.05" customHeight="1" x14ac:dyDescent="0.3"/>
    <row r="528" ht="7.05" customHeight="1" x14ac:dyDescent="0.3"/>
    <row r="529" ht="7.05" customHeight="1" x14ac:dyDescent="0.3"/>
    <row r="530" ht="7.05" customHeight="1" x14ac:dyDescent="0.3"/>
    <row r="531" ht="7.05" customHeight="1" x14ac:dyDescent="0.3"/>
    <row r="532" ht="7.05" customHeight="1" x14ac:dyDescent="0.3"/>
    <row r="533" ht="7.05" customHeight="1" x14ac:dyDescent="0.3"/>
    <row r="534" ht="7.05" customHeight="1" x14ac:dyDescent="0.3"/>
    <row r="535" ht="7.05" customHeight="1" x14ac:dyDescent="0.3"/>
    <row r="536" ht="7.05" customHeight="1" x14ac:dyDescent="0.3"/>
    <row r="537" ht="7.05" customHeight="1" x14ac:dyDescent="0.3"/>
    <row r="538" ht="7.05" customHeight="1" x14ac:dyDescent="0.3"/>
    <row r="539" ht="7.05" customHeight="1" x14ac:dyDescent="0.3"/>
    <row r="540" ht="7.05" customHeight="1" x14ac:dyDescent="0.3"/>
    <row r="541" ht="7.05" customHeight="1" x14ac:dyDescent="0.3"/>
    <row r="542" ht="7.05" customHeight="1" x14ac:dyDescent="0.3"/>
    <row r="543" ht="7.05" customHeight="1" x14ac:dyDescent="0.3"/>
    <row r="544" ht="7.05" customHeight="1" x14ac:dyDescent="0.3"/>
    <row r="545" ht="7.05" customHeight="1" x14ac:dyDescent="0.3"/>
    <row r="546" ht="7.05" customHeight="1" x14ac:dyDescent="0.3"/>
    <row r="547" ht="7.05" customHeight="1" x14ac:dyDescent="0.3"/>
    <row r="548" ht="7.05" customHeight="1" x14ac:dyDescent="0.3"/>
    <row r="549" ht="7.05" customHeight="1" x14ac:dyDescent="0.3"/>
    <row r="550" ht="7.05" customHeight="1" x14ac:dyDescent="0.3"/>
    <row r="551" ht="7.05" customHeight="1" x14ac:dyDescent="0.3"/>
    <row r="552" ht="7.05" customHeight="1" x14ac:dyDescent="0.3"/>
    <row r="553" ht="7.05" customHeight="1" x14ac:dyDescent="0.3"/>
    <row r="554" ht="7.05" customHeight="1" x14ac:dyDescent="0.3"/>
    <row r="555" ht="7.05" customHeight="1" x14ac:dyDescent="0.3"/>
    <row r="556" ht="7.05" customHeight="1" x14ac:dyDescent="0.3"/>
    <row r="557" ht="7.05" customHeight="1" x14ac:dyDescent="0.3"/>
    <row r="558" ht="7.05" customHeight="1" x14ac:dyDescent="0.3"/>
    <row r="559" ht="7.05" customHeight="1" x14ac:dyDescent="0.3"/>
    <row r="560" ht="7.05" customHeight="1" x14ac:dyDescent="0.3"/>
    <row r="561" ht="7.05" customHeight="1" x14ac:dyDescent="0.3"/>
    <row r="562" ht="7.05" customHeight="1" x14ac:dyDescent="0.3"/>
    <row r="563" ht="7.05" customHeight="1" x14ac:dyDescent="0.3"/>
    <row r="564" ht="7.05" customHeight="1" x14ac:dyDescent="0.3"/>
    <row r="565" ht="7.05" customHeight="1" x14ac:dyDescent="0.3"/>
    <row r="566" ht="7.05" customHeight="1" x14ac:dyDescent="0.3"/>
    <row r="567" ht="7.05" customHeight="1" x14ac:dyDescent="0.3"/>
    <row r="568" ht="7.05" customHeight="1" x14ac:dyDescent="0.3"/>
    <row r="569" ht="7.05" customHeight="1" x14ac:dyDescent="0.3"/>
    <row r="570" ht="7.05" customHeight="1" x14ac:dyDescent="0.3"/>
    <row r="571" ht="7.05" customHeight="1" x14ac:dyDescent="0.3"/>
    <row r="572" ht="7.05" customHeight="1" x14ac:dyDescent="0.3"/>
    <row r="573" ht="7.05" customHeight="1" x14ac:dyDescent="0.3"/>
    <row r="574" ht="7.05" customHeight="1" x14ac:dyDescent="0.3"/>
    <row r="575" ht="7.05" customHeight="1" x14ac:dyDescent="0.3"/>
    <row r="576" ht="7.05" customHeight="1" x14ac:dyDescent="0.3"/>
    <row r="577" ht="7.05" customHeight="1" x14ac:dyDescent="0.3"/>
  </sheetData>
  <sheetProtection algorithmName="SHA-512" hashValue="RGr2o/BqJgY+EflJY06PG/hNeewPZRjUqg15zuAtbQfSYJ29gZegOMOCi44WHeqFz0WWbRCev97RMVmTWKzC4A==" saltValue="iQZNZkzfFCar+MwD/PnadA==" spinCount="100000" sheet="1" objects="1" scenarios="1" formatCells="0" selectLockedCells="1"/>
  <mergeCells count="179">
    <mergeCell ref="B97:C100"/>
    <mergeCell ref="D97:I100"/>
    <mergeCell ref="J97:U100"/>
    <mergeCell ref="V97:AJ100"/>
    <mergeCell ref="AK97:AN100"/>
    <mergeCell ref="AO97:AR100"/>
    <mergeCell ref="B93:C96"/>
    <mergeCell ref="D93:I96"/>
    <mergeCell ref="J93:U96"/>
    <mergeCell ref="V93:AJ96"/>
    <mergeCell ref="AK93:AN96"/>
    <mergeCell ref="AO93:AR96"/>
    <mergeCell ref="AS85:AV88"/>
    <mergeCell ref="B89:C92"/>
    <mergeCell ref="D89:I92"/>
    <mergeCell ref="J89:U92"/>
    <mergeCell ref="V89:AJ92"/>
    <mergeCell ref="AK89:AN92"/>
    <mergeCell ref="AO89:AR92"/>
    <mergeCell ref="AS89:AV92"/>
    <mergeCell ref="B85:C88"/>
    <mergeCell ref="D85:I88"/>
    <mergeCell ref="J85:U88"/>
    <mergeCell ref="V85:AJ88"/>
    <mergeCell ref="AK85:AN88"/>
    <mergeCell ref="AO85:AR88"/>
    <mergeCell ref="AS77:AV80"/>
    <mergeCell ref="B81:C84"/>
    <mergeCell ref="D81:I84"/>
    <mergeCell ref="J81:U84"/>
    <mergeCell ref="V81:AJ84"/>
    <mergeCell ref="AK81:AN84"/>
    <mergeCell ref="AO81:AR84"/>
    <mergeCell ref="AS81:AV84"/>
    <mergeCell ref="B77:C80"/>
    <mergeCell ref="D77:I80"/>
    <mergeCell ref="J77:U80"/>
    <mergeCell ref="V77:AJ80"/>
    <mergeCell ref="AK77:AN80"/>
    <mergeCell ref="AO77:AR80"/>
    <mergeCell ref="AS69:AV72"/>
    <mergeCell ref="B73:C76"/>
    <mergeCell ref="D73:I76"/>
    <mergeCell ref="J73:U76"/>
    <mergeCell ref="V73:AJ76"/>
    <mergeCell ref="AK73:AN76"/>
    <mergeCell ref="AO73:AR76"/>
    <mergeCell ref="AS73:AV76"/>
    <mergeCell ref="B69:C72"/>
    <mergeCell ref="D69:I72"/>
    <mergeCell ref="J69:U72"/>
    <mergeCell ref="V69:AJ72"/>
    <mergeCell ref="AK69:AN72"/>
    <mergeCell ref="AO69:AR72"/>
    <mergeCell ref="AS61:AV64"/>
    <mergeCell ref="B65:C68"/>
    <mergeCell ref="D65:I68"/>
    <mergeCell ref="J65:U68"/>
    <mergeCell ref="V65:AJ68"/>
    <mergeCell ref="AK65:AN68"/>
    <mergeCell ref="AO65:AR68"/>
    <mergeCell ref="AS65:AV68"/>
    <mergeCell ref="B61:C64"/>
    <mergeCell ref="D61:I64"/>
    <mergeCell ref="J61:U64"/>
    <mergeCell ref="V61:AJ64"/>
    <mergeCell ref="AK61:AN64"/>
    <mergeCell ref="AO61:AR64"/>
    <mergeCell ref="AS53:AV56"/>
    <mergeCell ref="B57:C60"/>
    <mergeCell ref="D57:I60"/>
    <mergeCell ref="J57:U60"/>
    <mergeCell ref="V57:AJ60"/>
    <mergeCell ref="AK57:AN60"/>
    <mergeCell ref="AO57:AR60"/>
    <mergeCell ref="AS57:AV60"/>
    <mergeCell ref="B53:C56"/>
    <mergeCell ref="D53:I56"/>
    <mergeCell ref="J53:U56"/>
    <mergeCell ref="V53:AJ56"/>
    <mergeCell ref="AK53:AN56"/>
    <mergeCell ref="AO53:AR56"/>
    <mergeCell ref="AS45:AV48"/>
    <mergeCell ref="B49:C52"/>
    <mergeCell ref="D49:I52"/>
    <mergeCell ref="J49:U52"/>
    <mergeCell ref="V49:AJ52"/>
    <mergeCell ref="AK49:AN52"/>
    <mergeCell ref="AO49:AR52"/>
    <mergeCell ref="AS49:AV52"/>
    <mergeCell ref="B45:C48"/>
    <mergeCell ref="D45:I48"/>
    <mergeCell ref="J45:U48"/>
    <mergeCell ref="V45:AJ48"/>
    <mergeCell ref="AK45:AN48"/>
    <mergeCell ref="AO45:AR48"/>
    <mergeCell ref="AS37:AV40"/>
    <mergeCell ref="B41:C44"/>
    <mergeCell ref="D41:I44"/>
    <mergeCell ref="J41:U44"/>
    <mergeCell ref="V41:AJ44"/>
    <mergeCell ref="AK41:AN44"/>
    <mergeCell ref="AO41:AR44"/>
    <mergeCell ref="AS41:AV44"/>
    <mergeCell ref="B37:C40"/>
    <mergeCell ref="D37:I40"/>
    <mergeCell ref="J37:U40"/>
    <mergeCell ref="V37:AJ40"/>
    <mergeCell ref="AK37:AN40"/>
    <mergeCell ref="AO37:AR40"/>
    <mergeCell ref="V25:AJ28"/>
    <mergeCell ref="AK25:AN28"/>
    <mergeCell ref="AO25:AR28"/>
    <mergeCell ref="AS25:AV28"/>
    <mergeCell ref="AK29:AN32"/>
    <mergeCell ref="AO29:AR32"/>
    <mergeCell ref="AS29:AV32"/>
    <mergeCell ref="B33:C36"/>
    <mergeCell ref="D33:I36"/>
    <mergeCell ref="J33:U36"/>
    <mergeCell ref="V33:AJ36"/>
    <mergeCell ref="AK33:AN36"/>
    <mergeCell ref="AO33:AR36"/>
    <mergeCell ref="AS33:AV36"/>
    <mergeCell ref="B19:AV19"/>
    <mergeCell ref="D20:I20"/>
    <mergeCell ref="AS20:AV20"/>
    <mergeCell ref="AO20:AR20"/>
    <mergeCell ref="AS93:AV96"/>
    <mergeCell ref="AS97:AV100"/>
    <mergeCell ref="B29:C32"/>
    <mergeCell ref="D29:I32"/>
    <mergeCell ref="J29:U32"/>
    <mergeCell ref="V29:AJ32"/>
    <mergeCell ref="AK20:AN20"/>
    <mergeCell ref="J20:U20"/>
    <mergeCell ref="V20:AJ20"/>
    <mergeCell ref="B21:C24"/>
    <mergeCell ref="D21:I24"/>
    <mergeCell ref="J21:U24"/>
    <mergeCell ref="V21:AJ24"/>
    <mergeCell ref="AK21:AN24"/>
    <mergeCell ref="B20:C20"/>
    <mergeCell ref="AO21:AR24"/>
    <mergeCell ref="AS21:AV24"/>
    <mergeCell ref="B25:C28"/>
    <mergeCell ref="D25:I28"/>
    <mergeCell ref="J25:U28"/>
    <mergeCell ref="C16:K17"/>
    <mergeCell ref="L16:X17"/>
    <mergeCell ref="Z16:AH17"/>
    <mergeCell ref="AI16:AU17"/>
    <mergeCell ref="C12:K13"/>
    <mergeCell ref="L12:X13"/>
    <mergeCell ref="Z12:AH13"/>
    <mergeCell ref="AI12:AU13"/>
    <mergeCell ref="C14:K15"/>
    <mergeCell ref="L14:X15"/>
    <mergeCell ref="Z14:AH15"/>
    <mergeCell ref="AI14:AU15"/>
    <mergeCell ref="Z1:AP2"/>
    <mergeCell ref="Q3:S4"/>
    <mergeCell ref="T3:W4"/>
    <mergeCell ref="X3:X4"/>
    <mergeCell ref="Y3:AP4"/>
    <mergeCell ref="A1:E4"/>
    <mergeCell ref="F1:G4"/>
    <mergeCell ref="H1:Y2"/>
    <mergeCell ref="AQ1:AW4"/>
    <mergeCell ref="H3:P4"/>
    <mergeCell ref="AZ3:BF5"/>
    <mergeCell ref="BG3:BG5"/>
    <mergeCell ref="A6:AW7"/>
    <mergeCell ref="C9:K9"/>
    <mergeCell ref="Z9:AU9"/>
    <mergeCell ref="C10:K11"/>
    <mergeCell ref="L10:X11"/>
    <mergeCell ref="Z10:AH11"/>
    <mergeCell ref="AI10:AU11"/>
  </mergeCells>
  <pageMargins left="0.31496062992125984" right="0.23622047244094491" top="0.39370078740157483" bottom="0.35433070866141736" header="0" footer="0"/>
  <pageSetup paperSize="9" fitToHeight="0" orientation="portrait" r:id="rId1"/>
  <headerFooter>
    <oddFooter>&amp;R&amp;9Page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3" r:id="rId4" name="Drop Down 3">
              <controlPr defaultSize="0" print="0" autoLine="0" autoPict="0">
                <anchor moveWithCells="1">
                  <from>
                    <xdr:col>57</xdr:col>
                    <xdr:colOff>114300</xdr:colOff>
                    <xdr:row>2</xdr:row>
                    <xdr:rowOff>22860</xdr:rowOff>
                  </from>
                  <to>
                    <xdr:col>58</xdr:col>
                    <xdr:colOff>861060</xdr:colOff>
                    <xdr:row>4</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6B9BE-821E-4FBF-95D7-3D333741DE22}">
  <dimension ref="A2:J145"/>
  <sheetViews>
    <sheetView topLeftCell="A10" workbookViewId="0">
      <selection activeCell="E20" sqref="E20"/>
    </sheetView>
  </sheetViews>
  <sheetFormatPr baseColWidth="10" defaultColWidth="10.88671875" defaultRowHeight="14.4" x14ac:dyDescent="0.3"/>
  <cols>
    <col min="1" max="1" width="11.5546875" style="2"/>
    <col min="2" max="2" width="15.33203125" style="2" customWidth="1"/>
    <col min="3" max="5" width="30.77734375" customWidth="1"/>
    <col min="6" max="8" width="6.44140625" customWidth="1"/>
  </cols>
  <sheetData>
    <row r="2" spans="1:9" x14ac:dyDescent="0.3">
      <c r="B2" s="2">
        <v>1</v>
      </c>
      <c r="C2" t="s">
        <v>72</v>
      </c>
    </row>
    <row r="3" spans="1:9" x14ac:dyDescent="0.3">
      <c r="C3" s="1" t="s">
        <v>2</v>
      </c>
    </row>
    <row r="4" spans="1:9" x14ac:dyDescent="0.3">
      <c r="C4" s="1" t="s">
        <v>73</v>
      </c>
    </row>
    <row r="5" spans="1:9" x14ac:dyDescent="0.3">
      <c r="C5" s="1" t="s">
        <v>74</v>
      </c>
    </row>
    <row r="6" spans="1:9" x14ac:dyDescent="0.3">
      <c r="C6" s="1"/>
    </row>
    <row r="7" spans="1:9" x14ac:dyDescent="0.3">
      <c r="C7" s="1"/>
    </row>
    <row r="8" spans="1:9" x14ac:dyDescent="0.3">
      <c r="C8" s="1"/>
    </row>
    <row r="9" spans="1:9" x14ac:dyDescent="0.3">
      <c r="C9" s="1"/>
    </row>
    <row r="11" spans="1:9" ht="15.6" x14ac:dyDescent="0.3">
      <c r="A11" s="2" t="s">
        <v>75</v>
      </c>
      <c r="B11" s="2">
        <v>0</v>
      </c>
      <c r="C11" s="4" t="s">
        <v>2</v>
      </c>
      <c r="D11" s="5" t="s">
        <v>73</v>
      </c>
      <c r="E11" s="6" t="s">
        <v>74</v>
      </c>
      <c r="F11" s="7"/>
      <c r="G11" s="7"/>
      <c r="H11" s="7"/>
      <c r="I11" t="s">
        <v>94</v>
      </c>
    </row>
    <row r="12" spans="1:9" ht="15.6" x14ac:dyDescent="0.3">
      <c r="B12" s="2">
        <f>ROW()-11</f>
        <v>1</v>
      </c>
      <c r="C12" s="3">
        <v>1</v>
      </c>
      <c r="D12" s="3">
        <v>2</v>
      </c>
      <c r="E12" s="3">
        <v>3</v>
      </c>
      <c r="F12" s="3">
        <v>4</v>
      </c>
      <c r="G12" s="3">
        <v>5</v>
      </c>
      <c r="H12" s="3">
        <v>6</v>
      </c>
      <c r="I12" s="3">
        <v>2</v>
      </c>
    </row>
    <row r="13" spans="1:9" x14ac:dyDescent="0.3">
      <c r="A13" s="2" t="s">
        <v>76</v>
      </c>
      <c r="B13" s="2">
        <v>2</v>
      </c>
      <c r="C13" s="8" t="s">
        <v>78</v>
      </c>
      <c r="D13" s="8" t="s">
        <v>91</v>
      </c>
      <c r="E13" s="8" t="s">
        <v>92</v>
      </c>
    </row>
    <row r="14" spans="1:9" x14ac:dyDescent="0.3">
      <c r="A14" s="2" t="s">
        <v>76</v>
      </c>
      <c r="B14" s="2">
        <v>3</v>
      </c>
      <c r="C14" s="8" t="s">
        <v>77</v>
      </c>
      <c r="D14" s="8" t="s">
        <v>90</v>
      </c>
      <c r="E14" s="8" t="s">
        <v>89</v>
      </c>
      <c r="I14" t="str">
        <f>IF($B$2=1,$C$14,IF($B$2=2,$D$14,IF($B$2=3,$E$14)))</f>
        <v>Lieferant</v>
      </c>
    </row>
    <row r="15" spans="1:9" x14ac:dyDescent="0.3">
      <c r="A15" s="2" t="s">
        <v>76</v>
      </c>
      <c r="B15" s="2">
        <v>4</v>
      </c>
      <c r="C15" s="8" t="s">
        <v>254</v>
      </c>
      <c r="D15" s="8" t="s">
        <v>255</v>
      </c>
      <c r="E15" s="8" t="s">
        <v>256</v>
      </c>
    </row>
    <row r="16" spans="1:9" x14ac:dyDescent="0.3">
      <c r="A16" s="2" t="s">
        <v>76</v>
      </c>
      <c r="B16" s="2">
        <v>5</v>
      </c>
      <c r="C16" s="8" t="s">
        <v>17</v>
      </c>
      <c r="D16" s="8" t="s">
        <v>86</v>
      </c>
      <c r="E16" s="8" t="s">
        <v>87</v>
      </c>
      <c r="I16" t="str">
        <f>IF($B$2=1,$C$16,IF($B$2=2,$D$16,IF($B$2=3,$E$16)))</f>
        <v>Ja</v>
      </c>
    </row>
    <row r="17" spans="1:9" x14ac:dyDescent="0.3">
      <c r="A17" s="2" t="s">
        <v>76</v>
      </c>
      <c r="B17" s="2">
        <v>6</v>
      </c>
      <c r="C17" s="8" t="s">
        <v>21</v>
      </c>
      <c r="D17" s="8" t="s">
        <v>85</v>
      </c>
      <c r="E17" s="8" t="s">
        <v>88</v>
      </c>
      <c r="I17" t="str">
        <f>IF($B$2=1,$C$17,IF($B$2=2,$D$17,IF($B$2=3,$E$17)))</f>
        <v>Nein</v>
      </c>
    </row>
    <row r="18" spans="1:9" ht="43.2" x14ac:dyDescent="0.3">
      <c r="A18" s="2" t="s">
        <v>76</v>
      </c>
      <c r="B18" s="2">
        <v>7</v>
      </c>
      <c r="C18" s="8" t="s">
        <v>1</v>
      </c>
      <c r="D18" s="8" t="s">
        <v>93</v>
      </c>
      <c r="E18" s="8" t="s">
        <v>251</v>
      </c>
    </row>
    <row r="19" spans="1:9" ht="43.2" x14ac:dyDescent="0.3">
      <c r="A19" s="2" t="s">
        <v>76</v>
      </c>
      <c r="B19" s="2">
        <v>8</v>
      </c>
      <c r="C19" s="8" t="s">
        <v>261</v>
      </c>
      <c r="D19" s="8" t="s">
        <v>261</v>
      </c>
      <c r="E19" s="8" t="s">
        <v>261</v>
      </c>
    </row>
    <row r="20" spans="1:9" ht="144" x14ac:dyDescent="0.3">
      <c r="A20" s="2" t="s">
        <v>76</v>
      </c>
      <c r="B20" s="2">
        <v>9</v>
      </c>
      <c r="C20" s="8" t="s">
        <v>272</v>
      </c>
      <c r="D20" s="8" t="s">
        <v>273</v>
      </c>
      <c r="E20" s="8" t="s">
        <v>274</v>
      </c>
      <c r="F20" s="8"/>
      <c r="G20" s="8"/>
      <c r="H20" s="8"/>
    </row>
    <row r="21" spans="1:9" x14ac:dyDescent="0.3">
      <c r="A21" s="2" t="s">
        <v>76</v>
      </c>
      <c r="B21" s="2">
        <v>10</v>
      </c>
      <c r="C21" s="8"/>
      <c r="D21" s="8"/>
      <c r="E21" s="8"/>
    </row>
    <row r="22" spans="1:9" x14ac:dyDescent="0.3">
      <c r="A22" s="2" t="s">
        <v>76</v>
      </c>
      <c r="B22" s="2">
        <v>11</v>
      </c>
      <c r="C22" s="8" t="s">
        <v>244</v>
      </c>
      <c r="D22" s="8" t="s">
        <v>245</v>
      </c>
      <c r="E22" s="8" t="s">
        <v>246</v>
      </c>
    </row>
    <row r="23" spans="1:9" x14ac:dyDescent="0.3">
      <c r="A23" s="2" t="s">
        <v>76</v>
      </c>
      <c r="B23" s="2">
        <v>12</v>
      </c>
      <c r="C23" s="8"/>
      <c r="D23" s="8"/>
      <c r="E23" s="8"/>
    </row>
    <row r="24" spans="1:9" x14ac:dyDescent="0.3">
      <c r="A24" s="2" t="s">
        <v>76</v>
      </c>
      <c r="B24" s="2">
        <v>13</v>
      </c>
      <c r="C24" s="8"/>
      <c r="D24" s="8"/>
      <c r="E24" s="8"/>
    </row>
    <row r="25" spans="1:9" x14ac:dyDescent="0.3">
      <c r="A25" s="2" t="s">
        <v>76</v>
      </c>
      <c r="B25" s="2">
        <v>14</v>
      </c>
      <c r="C25" s="8"/>
      <c r="D25" s="8"/>
      <c r="E25" s="8"/>
    </row>
    <row r="26" spans="1:9" x14ac:dyDescent="0.3">
      <c r="A26" s="9" t="s">
        <v>76</v>
      </c>
      <c r="B26" s="9">
        <v>15</v>
      </c>
      <c r="C26" s="11" t="s">
        <v>69</v>
      </c>
      <c r="D26" s="11" t="s">
        <v>95</v>
      </c>
      <c r="E26" s="11" t="s">
        <v>96</v>
      </c>
      <c r="F26" s="10"/>
      <c r="G26" s="10"/>
      <c r="H26" s="10"/>
      <c r="I26" s="10"/>
    </row>
    <row r="27" spans="1:9" x14ac:dyDescent="0.3">
      <c r="A27" s="2" t="s">
        <v>76</v>
      </c>
      <c r="B27" s="2">
        <v>16</v>
      </c>
      <c r="C27" s="8" t="s">
        <v>258</v>
      </c>
      <c r="D27" s="8" t="s">
        <v>259</v>
      </c>
      <c r="E27" s="8" t="s">
        <v>260</v>
      </c>
    </row>
    <row r="28" spans="1:9" x14ac:dyDescent="0.3">
      <c r="A28" s="2" t="s">
        <v>76</v>
      </c>
      <c r="B28" s="2">
        <v>17</v>
      </c>
      <c r="C28" s="8" t="s">
        <v>35</v>
      </c>
      <c r="D28" s="8" t="s">
        <v>146</v>
      </c>
      <c r="E28" s="8" t="s">
        <v>35</v>
      </c>
    </row>
    <row r="29" spans="1:9" x14ac:dyDescent="0.3">
      <c r="A29" s="2" t="s">
        <v>76</v>
      </c>
      <c r="B29" s="2">
        <v>18</v>
      </c>
      <c r="C29" s="8" t="s">
        <v>3</v>
      </c>
      <c r="D29" s="8" t="s">
        <v>79</v>
      </c>
      <c r="E29" s="8" t="s">
        <v>80</v>
      </c>
    </row>
    <row r="30" spans="1:9" x14ac:dyDescent="0.3">
      <c r="A30" s="2" t="s">
        <v>76</v>
      </c>
      <c r="B30" s="2">
        <v>19</v>
      </c>
      <c r="C30" s="8" t="s">
        <v>4</v>
      </c>
      <c r="D30" s="8" t="s">
        <v>83</v>
      </c>
      <c r="E30" s="8" t="s">
        <v>81</v>
      </c>
    </row>
    <row r="31" spans="1:9" x14ac:dyDescent="0.3">
      <c r="A31" s="2" t="s">
        <v>76</v>
      </c>
      <c r="B31" s="2">
        <v>20</v>
      </c>
      <c r="C31" s="8" t="s">
        <v>5</v>
      </c>
      <c r="D31" s="8" t="s">
        <v>84</v>
      </c>
      <c r="E31" s="8" t="s">
        <v>82</v>
      </c>
    </row>
    <row r="32" spans="1:9" x14ac:dyDescent="0.3">
      <c r="A32" s="2" t="s">
        <v>76</v>
      </c>
      <c r="B32" s="2">
        <v>21</v>
      </c>
      <c r="C32" s="8" t="s">
        <v>9</v>
      </c>
      <c r="D32" s="8" t="s">
        <v>135</v>
      </c>
      <c r="E32" s="8" t="s">
        <v>136</v>
      </c>
    </row>
    <row r="33" spans="1:9" x14ac:dyDescent="0.3">
      <c r="A33" s="2" t="s">
        <v>76</v>
      </c>
      <c r="B33" s="2">
        <v>22</v>
      </c>
      <c r="C33" s="8" t="s">
        <v>7</v>
      </c>
      <c r="D33" s="8" t="s">
        <v>137</v>
      </c>
      <c r="E33" s="8" t="s">
        <v>138</v>
      </c>
    </row>
    <row r="34" spans="1:9" x14ac:dyDescent="0.3">
      <c r="A34" s="2" t="s">
        <v>76</v>
      </c>
      <c r="B34" s="2">
        <v>23</v>
      </c>
      <c r="C34" s="8" t="s">
        <v>6</v>
      </c>
      <c r="D34" s="8" t="s">
        <v>140</v>
      </c>
      <c r="E34" s="8" t="s">
        <v>139</v>
      </c>
    </row>
    <row r="35" spans="1:9" x14ac:dyDescent="0.3">
      <c r="A35" s="2" t="s">
        <v>76</v>
      </c>
      <c r="B35" s="2">
        <v>24</v>
      </c>
      <c r="C35" s="8" t="s">
        <v>8</v>
      </c>
      <c r="D35" s="8" t="s">
        <v>142</v>
      </c>
      <c r="E35" s="8" t="s">
        <v>141</v>
      </c>
    </row>
    <row r="36" spans="1:9" x14ac:dyDescent="0.3">
      <c r="A36" s="2" t="s">
        <v>76</v>
      </c>
      <c r="B36" s="2">
        <v>25</v>
      </c>
      <c r="C36" s="8" t="s">
        <v>143</v>
      </c>
      <c r="D36" s="8" t="s">
        <v>144</v>
      </c>
      <c r="E36" s="8" t="s">
        <v>145</v>
      </c>
    </row>
    <row r="37" spans="1:9" x14ac:dyDescent="0.3">
      <c r="A37" s="2" t="s">
        <v>76</v>
      </c>
      <c r="B37" s="2">
        <v>26</v>
      </c>
      <c r="C37" s="8"/>
      <c r="D37" s="8"/>
      <c r="E37" s="8"/>
    </row>
    <row r="38" spans="1:9" x14ac:dyDescent="0.3">
      <c r="A38" s="2" t="s">
        <v>76</v>
      </c>
      <c r="B38" s="2">
        <v>27</v>
      </c>
      <c r="C38" s="8"/>
      <c r="D38" s="8"/>
      <c r="E38" s="8"/>
    </row>
    <row r="39" spans="1:9" x14ac:dyDescent="0.3">
      <c r="A39" s="2" t="s">
        <v>76</v>
      </c>
      <c r="B39" s="2">
        <v>28</v>
      </c>
      <c r="C39" s="8"/>
      <c r="D39" s="8"/>
      <c r="E39" s="8"/>
    </row>
    <row r="40" spans="1:9" x14ac:dyDescent="0.3">
      <c r="A40" s="2" t="s">
        <v>76</v>
      </c>
      <c r="B40" s="2">
        <v>29</v>
      </c>
      <c r="C40" s="8"/>
      <c r="D40" s="8"/>
      <c r="E40" s="8"/>
    </row>
    <row r="41" spans="1:9" x14ac:dyDescent="0.3">
      <c r="A41" s="2" t="s">
        <v>76</v>
      </c>
      <c r="B41" s="2">
        <v>30</v>
      </c>
      <c r="C41" s="8"/>
      <c r="D41" s="8"/>
      <c r="E41" s="8"/>
    </row>
    <row r="42" spans="1:9" x14ac:dyDescent="0.3">
      <c r="A42" s="9" t="s">
        <v>76</v>
      </c>
      <c r="B42" s="9">
        <v>31</v>
      </c>
      <c r="C42" s="11" t="s">
        <v>114</v>
      </c>
      <c r="D42" s="11" t="s">
        <v>115</v>
      </c>
      <c r="E42" s="11" t="s">
        <v>116</v>
      </c>
      <c r="F42" s="10"/>
      <c r="G42" s="10"/>
      <c r="H42" s="10"/>
      <c r="I42" s="10"/>
    </row>
    <row r="43" spans="1:9" x14ac:dyDescent="0.3">
      <c r="A43" s="2" t="s">
        <v>76</v>
      </c>
      <c r="B43" s="2">
        <v>32</v>
      </c>
      <c r="C43" s="8" t="s">
        <v>13</v>
      </c>
      <c r="D43" s="8" t="s">
        <v>118</v>
      </c>
      <c r="E43" s="8" t="s">
        <v>117</v>
      </c>
    </row>
    <row r="44" spans="1:9" x14ac:dyDescent="0.3">
      <c r="A44" s="2" t="s">
        <v>76</v>
      </c>
      <c r="B44" s="2">
        <v>33</v>
      </c>
      <c r="C44" s="8" t="s">
        <v>121</v>
      </c>
      <c r="D44" s="8" t="s">
        <v>120</v>
      </c>
      <c r="E44" s="8" t="s">
        <v>119</v>
      </c>
    </row>
    <row r="45" spans="1:9" x14ac:dyDescent="0.3">
      <c r="A45" s="2" t="s">
        <v>76</v>
      </c>
      <c r="B45" s="2">
        <v>34</v>
      </c>
      <c r="C45" s="8" t="s">
        <v>14</v>
      </c>
      <c r="D45" s="8" t="s">
        <v>122</v>
      </c>
      <c r="E45" s="8" t="s">
        <v>14</v>
      </c>
    </row>
    <row r="46" spans="1:9" x14ac:dyDescent="0.3">
      <c r="A46" s="2" t="s">
        <v>76</v>
      </c>
      <c r="B46" s="2">
        <v>35</v>
      </c>
      <c r="C46" s="8" t="s">
        <v>15</v>
      </c>
      <c r="D46" s="8" t="s">
        <v>123</v>
      </c>
      <c r="E46" s="8" t="s">
        <v>15</v>
      </c>
    </row>
    <row r="47" spans="1:9" x14ac:dyDescent="0.3">
      <c r="A47" s="2" t="s">
        <v>76</v>
      </c>
      <c r="B47" s="2">
        <v>36</v>
      </c>
      <c r="C47" s="8" t="s">
        <v>16</v>
      </c>
      <c r="D47" s="8" t="s">
        <v>125</v>
      </c>
      <c r="E47" s="8" t="s">
        <v>124</v>
      </c>
    </row>
    <row r="48" spans="1:9" x14ac:dyDescent="0.3">
      <c r="A48" s="2" t="s">
        <v>76</v>
      </c>
      <c r="B48" s="2">
        <v>37</v>
      </c>
      <c r="C48" s="8" t="s">
        <v>12</v>
      </c>
      <c r="D48" s="8" t="s">
        <v>127</v>
      </c>
      <c r="E48" s="8" t="s">
        <v>126</v>
      </c>
    </row>
    <row r="49" spans="1:10" x14ac:dyDescent="0.3">
      <c r="A49" s="2" t="s">
        <v>76</v>
      </c>
      <c r="B49" s="2">
        <v>38</v>
      </c>
      <c r="C49" s="8" t="s">
        <v>10</v>
      </c>
      <c r="D49" s="8" t="s">
        <v>129</v>
      </c>
      <c r="E49" s="8" t="s">
        <v>128</v>
      </c>
    </row>
    <row r="50" spans="1:10" x14ac:dyDescent="0.3">
      <c r="A50" s="2" t="s">
        <v>76</v>
      </c>
      <c r="B50" s="2">
        <v>39</v>
      </c>
      <c r="C50" s="8" t="s">
        <v>11</v>
      </c>
      <c r="D50" s="8" t="s">
        <v>131</v>
      </c>
      <c r="E50" s="8" t="s">
        <v>130</v>
      </c>
    </row>
    <row r="51" spans="1:10" x14ac:dyDescent="0.3">
      <c r="A51" s="2" t="s">
        <v>76</v>
      </c>
      <c r="B51" s="2">
        <v>40</v>
      </c>
      <c r="C51" s="8" t="s">
        <v>132</v>
      </c>
      <c r="D51" s="8" t="s">
        <v>133</v>
      </c>
      <c r="E51" s="8" t="s">
        <v>134</v>
      </c>
    </row>
    <row r="52" spans="1:10" x14ac:dyDescent="0.3">
      <c r="A52" s="2" t="s">
        <v>76</v>
      </c>
      <c r="B52" s="2">
        <v>41</v>
      </c>
      <c r="C52" s="8"/>
      <c r="D52" s="8"/>
      <c r="E52" s="8"/>
    </row>
    <row r="53" spans="1:10" x14ac:dyDescent="0.3">
      <c r="A53" s="2" t="s">
        <v>76</v>
      </c>
      <c r="B53" s="2">
        <v>42</v>
      </c>
      <c r="C53" s="8"/>
      <c r="D53" s="8"/>
      <c r="E53" s="8"/>
    </row>
    <row r="54" spans="1:10" x14ac:dyDescent="0.3">
      <c r="A54" s="2" t="s">
        <v>76</v>
      </c>
      <c r="B54" s="2">
        <v>43</v>
      </c>
      <c r="C54" s="8"/>
      <c r="D54" s="8"/>
      <c r="E54" s="8"/>
    </row>
    <row r="55" spans="1:10" x14ac:dyDescent="0.3">
      <c r="A55" s="2" t="s">
        <v>76</v>
      </c>
      <c r="B55" s="2">
        <v>44</v>
      </c>
      <c r="C55" s="8"/>
      <c r="D55" s="8"/>
      <c r="E55" s="8"/>
    </row>
    <row r="56" spans="1:10" x14ac:dyDescent="0.3">
      <c r="A56" s="2" t="s">
        <v>76</v>
      </c>
      <c r="B56" s="2">
        <v>45</v>
      </c>
      <c r="C56" s="8"/>
      <c r="D56" s="8"/>
      <c r="E56" s="8"/>
    </row>
    <row r="57" spans="1:10" x14ac:dyDescent="0.3">
      <c r="A57" s="9" t="s">
        <v>97</v>
      </c>
      <c r="B57" s="9">
        <v>46</v>
      </c>
      <c r="C57" s="11"/>
      <c r="D57" s="11"/>
      <c r="E57" s="11"/>
      <c r="F57" s="10"/>
      <c r="G57" s="10"/>
      <c r="H57" s="10"/>
      <c r="I57" s="10"/>
    </row>
    <row r="58" spans="1:10" x14ac:dyDescent="0.3">
      <c r="A58" s="2" t="s">
        <v>97</v>
      </c>
      <c r="B58" s="2">
        <v>47</v>
      </c>
      <c r="C58" s="8" t="s">
        <v>17</v>
      </c>
      <c r="D58" s="8" t="s">
        <v>86</v>
      </c>
      <c r="E58" s="8" t="s">
        <v>87</v>
      </c>
      <c r="I58" t="str">
        <f>IF($B$2=1,$C$58,IF($B$2=2,$D$58,IF($B$2=3,$E$58)))</f>
        <v>Ja</v>
      </c>
    </row>
    <row r="59" spans="1:10" x14ac:dyDescent="0.3">
      <c r="A59" s="2" t="s">
        <v>97</v>
      </c>
      <c r="B59" s="2">
        <v>48</v>
      </c>
      <c r="C59" s="8" t="s">
        <v>21</v>
      </c>
      <c r="D59" s="8" t="s">
        <v>85</v>
      </c>
      <c r="E59" s="8" t="s">
        <v>88</v>
      </c>
      <c r="I59" t="str">
        <f>IF($B$2=1,$C$59,IF($B$2=2,$D$59,IF($B$2=3,$E$59)))</f>
        <v>Nein</v>
      </c>
      <c r="J59" t="s">
        <v>147</v>
      </c>
    </row>
    <row r="60" spans="1:10" ht="86.4" x14ac:dyDescent="0.3">
      <c r="A60" s="2" t="s">
        <v>97</v>
      </c>
      <c r="B60" s="2">
        <v>49</v>
      </c>
      <c r="C60" s="8" t="s">
        <v>33</v>
      </c>
      <c r="D60" s="8" t="s">
        <v>148</v>
      </c>
      <c r="E60" s="8" t="s">
        <v>149</v>
      </c>
      <c r="J60" t="s">
        <v>18</v>
      </c>
    </row>
    <row r="61" spans="1:10" ht="57.6" x14ac:dyDescent="0.3">
      <c r="A61" s="2" t="s">
        <v>97</v>
      </c>
      <c r="B61" s="2">
        <v>50</v>
      </c>
      <c r="C61" s="8" t="s">
        <v>24</v>
      </c>
      <c r="D61" s="8" t="s">
        <v>150</v>
      </c>
      <c r="E61" s="8" t="s">
        <v>151</v>
      </c>
      <c r="J61" t="s">
        <v>19</v>
      </c>
    </row>
    <row r="62" spans="1:10" ht="57.6" x14ac:dyDescent="0.3">
      <c r="A62" s="2" t="s">
        <v>97</v>
      </c>
      <c r="B62" s="2">
        <v>51</v>
      </c>
      <c r="C62" s="8" t="s">
        <v>263</v>
      </c>
      <c r="D62" s="8" t="s">
        <v>265</v>
      </c>
      <c r="E62" s="8" t="s">
        <v>264</v>
      </c>
      <c r="J62" t="s">
        <v>20</v>
      </c>
    </row>
    <row r="63" spans="1:10" ht="72" x14ac:dyDescent="0.3">
      <c r="A63" s="2" t="s">
        <v>97</v>
      </c>
      <c r="B63" s="2">
        <v>52</v>
      </c>
      <c r="C63" s="8" t="s">
        <v>29</v>
      </c>
      <c r="D63" s="8" t="s">
        <v>152</v>
      </c>
      <c r="E63" s="8" t="s">
        <v>153</v>
      </c>
      <c r="J63" t="s">
        <v>23</v>
      </c>
    </row>
    <row r="64" spans="1:10" ht="72" x14ac:dyDescent="0.3">
      <c r="A64" s="2" t="s">
        <v>97</v>
      </c>
      <c r="B64" s="2">
        <v>53</v>
      </c>
      <c r="C64" s="8" t="s">
        <v>26</v>
      </c>
      <c r="D64" s="8" t="s">
        <v>154</v>
      </c>
      <c r="E64" s="8" t="s">
        <v>176</v>
      </c>
      <c r="J64" t="s">
        <v>25</v>
      </c>
    </row>
    <row r="65" spans="1:10" ht="28.8" x14ac:dyDescent="0.3">
      <c r="A65" s="2" t="s">
        <v>97</v>
      </c>
      <c r="B65" s="2">
        <v>54</v>
      </c>
      <c r="C65" s="8" t="s">
        <v>53</v>
      </c>
      <c r="D65" s="8" t="s">
        <v>155</v>
      </c>
      <c r="E65" s="8" t="s">
        <v>177</v>
      </c>
      <c r="J65" t="s">
        <v>27</v>
      </c>
    </row>
    <row r="66" spans="1:10" ht="28.8" x14ac:dyDescent="0.3">
      <c r="A66" s="2" t="s">
        <v>97</v>
      </c>
      <c r="B66" s="2">
        <v>55</v>
      </c>
      <c r="C66" s="8" t="s">
        <v>28</v>
      </c>
      <c r="D66" s="8" t="s">
        <v>156</v>
      </c>
      <c r="E66" s="8" t="s">
        <v>178</v>
      </c>
      <c r="J66" t="s">
        <v>30</v>
      </c>
    </row>
    <row r="67" spans="1:10" ht="43.2" x14ac:dyDescent="0.3">
      <c r="A67" s="2" t="s">
        <v>97</v>
      </c>
      <c r="B67" s="2">
        <v>56</v>
      </c>
      <c r="C67" s="8" t="s">
        <v>39</v>
      </c>
      <c r="D67" s="8" t="s">
        <v>157</v>
      </c>
      <c r="E67" s="8" t="s">
        <v>179</v>
      </c>
      <c r="J67" t="s">
        <v>31</v>
      </c>
    </row>
    <row r="68" spans="1:10" ht="72" x14ac:dyDescent="0.3">
      <c r="A68" s="2" t="s">
        <v>97</v>
      </c>
      <c r="B68" s="2">
        <v>57</v>
      </c>
      <c r="C68" s="8" t="s">
        <v>55</v>
      </c>
      <c r="D68" s="8" t="s">
        <v>181</v>
      </c>
      <c r="E68" s="8" t="s">
        <v>180</v>
      </c>
      <c r="J68" t="s">
        <v>32</v>
      </c>
    </row>
    <row r="69" spans="1:10" ht="86.4" x14ac:dyDescent="0.3">
      <c r="A69" s="2" t="s">
        <v>97</v>
      </c>
      <c r="B69" s="2">
        <v>58</v>
      </c>
      <c r="C69" s="8" t="s">
        <v>63</v>
      </c>
      <c r="D69" s="8" t="s">
        <v>158</v>
      </c>
      <c r="E69" s="8" t="s">
        <v>182</v>
      </c>
      <c r="J69" t="s">
        <v>36</v>
      </c>
    </row>
    <row r="70" spans="1:10" ht="86.4" x14ac:dyDescent="0.3">
      <c r="A70" s="2" t="s">
        <v>97</v>
      </c>
      <c r="B70" s="2">
        <v>59</v>
      </c>
      <c r="C70" s="8" t="s">
        <v>159</v>
      </c>
      <c r="D70" s="8" t="s">
        <v>160</v>
      </c>
      <c r="E70" s="8" t="s">
        <v>183</v>
      </c>
      <c r="J70" t="s">
        <v>38</v>
      </c>
    </row>
    <row r="71" spans="1:10" ht="28.8" x14ac:dyDescent="0.3">
      <c r="A71" s="2" t="s">
        <v>97</v>
      </c>
      <c r="B71" s="2">
        <v>60</v>
      </c>
      <c r="C71" s="8" t="s">
        <v>37</v>
      </c>
      <c r="D71" s="8" t="s">
        <v>161</v>
      </c>
      <c r="E71" s="8" t="s">
        <v>184</v>
      </c>
      <c r="J71" t="s">
        <v>47</v>
      </c>
    </row>
    <row r="72" spans="1:10" ht="43.2" x14ac:dyDescent="0.3">
      <c r="A72" s="2" t="s">
        <v>97</v>
      </c>
      <c r="B72" s="2">
        <v>61</v>
      </c>
      <c r="C72" s="8" t="s">
        <v>41</v>
      </c>
      <c r="D72" s="8" t="s">
        <v>162</v>
      </c>
      <c r="E72" s="8" t="s">
        <v>185</v>
      </c>
      <c r="J72" t="s">
        <v>48</v>
      </c>
    </row>
    <row r="73" spans="1:10" ht="86.4" x14ac:dyDescent="0.3">
      <c r="A73" s="2" t="s">
        <v>97</v>
      </c>
      <c r="B73" s="2">
        <v>62</v>
      </c>
      <c r="C73" s="8" t="s">
        <v>34</v>
      </c>
      <c r="D73" s="8" t="s">
        <v>163</v>
      </c>
      <c r="E73" s="8" t="s">
        <v>186</v>
      </c>
      <c r="J73" t="s">
        <v>49</v>
      </c>
    </row>
    <row r="74" spans="1:10" ht="28.8" x14ac:dyDescent="0.3">
      <c r="A74" s="2" t="s">
        <v>97</v>
      </c>
      <c r="B74" s="2">
        <v>63</v>
      </c>
      <c r="C74" s="8" t="s">
        <v>56</v>
      </c>
      <c r="D74" s="8" t="s">
        <v>164</v>
      </c>
      <c r="E74" s="8" t="s">
        <v>252</v>
      </c>
      <c r="J74" s="12" t="s">
        <v>105</v>
      </c>
    </row>
    <row r="75" spans="1:10" x14ac:dyDescent="0.3">
      <c r="A75" s="2" t="s">
        <v>97</v>
      </c>
      <c r="B75" s="2">
        <v>64</v>
      </c>
      <c r="C75" s="8" t="s">
        <v>43</v>
      </c>
      <c r="D75" s="8" t="s">
        <v>165</v>
      </c>
      <c r="E75" s="8" t="s">
        <v>187</v>
      </c>
      <c r="J75" s="12" t="s">
        <v>106</v>
      </c>
    </row>
    <row r="76" spans="1:10" ht="28.8" x14ac:dyDescent="0.3">
      <c r="A76" s="2" t="s">
        <v>97</v>
      </c>
      <c r="B76" s="2">
        <v>65</v>
      </c>
      <c r="C76" s="8" t="s">
        <v>44</v>
      </c>
      <c r="D76" s="8" t="s">
        <v>166</v>
      </c>
      <c r="E76" s="8" t="s">
        <v>188</v>
      </c>
      <c r="J76" s="12" t="s">
        <v>107</v>
      </c>
    </row>
    <row r="77" spans="1:10" ht="57.6" x14ac:dyDescent="0.3">
      <c r="A77" s="2" t="s">
        <v>97</v>
      </c>
      <c r="B77" s="2">
        <v>66</v>
      </c>
      <c r="C77" s="8" t="s">
        <v>46</v>
      </c>
      <c r="D77" s="8" t="s">
        <v>167</v>
      </c>
      <c r="E77" s="8" t="s">
        <v>189</v>
      </c>
      <c r="J77" s="12" t="s">
        <v>108</v>
      </c>
    </row>
    <row r="78" spans="1:10" ht="28.8" x14ac:dyDescent="0.3">
      <c r="A78" s="2" t="s">
        <v>97</v>
      </c>
      <c r="B78" s="2">
        <v>67</v>
      </c>
      <c r="C78" s="8" t="s">
        <v>45</v>
      </c>
      <c r="D78" s="8" t="s">
        <v>168</v>
      </c>
      <c r="E78" s="8" t="s">
        <v>190</v>
      </c>
      <c r="J78" s="12" t="s">
        <v>109</v>
      </c>
    </row>
    <row r="79" spans="1:10" ht="72" x14ac:dyDescent="0.3">
      <c r="A79" s="2" t="s">
        <v>97</v>
      </c>
      <c r="B79" s="2">
        <v>68</v>
      </c>
      <c r="C79" s="8" t="s">
        <v>57</v>
      </c>
      <c r="D79" s="8" t="s">
        <v>169</v>
      </c>
      <c r="E79" s="8" t="s">
        <v>191</v>
      </c>
      <c r="J79" s="12" t="s">
        <v>110</v>
      </c>
    </row>
    <row r="80" spans="1:10" ht="100.8" x14ac:dyDescent="0.3">
      <c r="A80" s="2" t="s">
        <v>97</v>
      </c>
      <c r="B80" s="2">
        <v>69</v>
      </c>
      <c r="C80" s="8" t="s">
        <v>242</v>
      </c>
      <c r="D80" s="8" t="s">
        <v>170</v>
      </c>
      <c r="E80" s="8" t="s">
        <v>192</v>
      </c>
      <c r="J80" s="12" t="s">
        <v>111</v>
      </c>
    </row>
    <row r="81" spans="1:10" ht="72" x14ac:dyDescent="0.3">
      <c r="A81" s="2" t="s">
        <v>97</v>
      </c>
      <c r="B81" s="2">
        <v>70</v>
      </c>
      <c r="C81" s="8" t="s">
        <v>70</v>
      </c>
      <c r="D81" s="8" t="s">
        <v>171</v>
      </c>
      <c r="E81" s="8" t="s">
        <v>193</v>
      </c>
      <c r="J81" s="12" t="s">
        <v>112</v>
      </c>
    </row>
    <row r="82" spans="1:10" ht="57.6" x14ac:dyDescent="0.3">
      <c r="A82" s="2" t="s">
        <v>97</v>
      </c>
      <c r="B82" s="2">
        <v>71</v>
      </c>
      <c r="C82" s="8" t="s">
        <v>42</v>
      </c>
      <c r="D82" s="8" t="s">
        <v>204</v>
      </c>
      <c r="E82" s="8" t="s">
        <v>205</v>
      </c>
      <c r="J82" s="12"/>
    </row>
    <row r="83" spans="1:10" ht="43.2" x14ac:dyDescent="0.3">
      <c r="A83" s="2" t="s">
        <v>97</v>
      </c>
      <c r="B83" s="2">
        <v>72</v>
      </c>
      <c r="C83" s="8" t="s">
        <v>58</v>
      </c>
      <c r="D83" s="8" t="s">
        <v>172</v>
      </c>
      <c r="E83" s="8" t="s">
        <v>253</v>
      </c>
      <c r="J83" t="s">
        <v>50</v>
      </c>
    </row>
    <row r="84" spans="1:10" ht="86.4" x14ac:dyDescent="0.3">
      <c r="A84" s="2" t="s">
        <v>97</v>
      </c>
      <c r="B84" s="2">
        <v>73</v>
      </c>
      <c r="C84" s="8" t="s">
        <v>266</v>
      </c>
      <c r="D84" s="8" t="s">
        <v>267</v>
      </c>
      <c r="E84" s="8" t="s">
        <v>268</v>
      </c>
      <c r="J84" t="s">
        <v>51</v>
      </c>
    </row>
    <row r="85" spans="1:10" ht="86.4" x14ac:dyDescent="0.3">
      <c r="A85" s="2" t="s">
        <v>97</v>
      </c>
      <c r="B85" s="2">
        <v>74</v>
      </c>
      <c r="C85" s="8" t="s">
        <v>241</v>
      </c>
      <c r="D85" s="8" t="s">
        <v>240</v>
      </c>
      <c r="E85" s="8" t="s">
        <v>239</v>
      </c>
      <c r="J85" t="s">
        <v>54</v>
      </c>
    </row>
    <row r="86" spans="1:10" ht="43.2" x14ac:dyDescent="0.3">
      <c r="A86" s="2" t="s">
        <v>97</v>
      </c>
      <c r="B86" s="2">
        <v>75</v>
      </c>
      <c r="C86" s="8" t="s">
        <v>269</v>
      </c>
      <c r="D86" s="8" t="s">
        <v>271</v>
      </c>
      <c r="E86" s="8" t="s">
        <v>270</v>
      </c>
      <c r="J86" t="s">
        <v>59</v>
      </c>
    </row>
    <row r="87" spans="1:10" ht="72" x14ac:dyDescent="0.3">
      <c r="A87" s="2" t="s">
        <v>97</v>
      </c>
      <c r="B87" s="2">
        <v>76</v>
      </c>
      <c r="C87" s="8" t="s">
        <v>40</v>
      </c>
      <c r="D87" s="8" t="s">
        <v>173</v>
      </c>
      <c r="E87" s="8" t="s">
        <v>194</v>
      </c>
      <c r="J87" t="s">
        <v>98</v>
      </c>
    </row>
    <row r="88" spans="1:10" ht="28.8" x14ac:dyDescent="0.3">
      <c r="A88" s="2" t="s">
        <v>97</v>
      </c>
      <c r="B88" s="2">
        <v>77</v>
      </c>
      <c r="C88" s="8" t="s">
        <v>60</v>
      </c>
      <c r="D88" s="8" t="s">
        <v>174</v>
      </c>
      <c r="E88" s="8" t="s">
        <v>247</v>
      </c>
      <c r="J88" t="s">
        <v>99</v>
      </c>
    </row>
    <row r="89" spans="1:10" ht="28.8" x14ac:dyDescent="0.3">
      <c r="A89" s="2" t="s">
        <v>97</v>
      </c>
      <c r="B89" s="2">
        <v>78</v>
      </c>
      <c r="C89" s="8" t="s">
        <v>61</v>
      </c>
      <c r="D89" s="8" t="s">
        <v>175</v>
      </c>
      <c r="E89" s="8" t="s">
        <v>248</v>
      </c>
      <c r="J89" t="s">
        <v>99</v>
      </c>
    </row>
    <row r="90" spans="1:10" x14ac:dyDescent="0.3">
      <c r="A90" s="2" t="s">
        <v>97</v>
      </c>
      <c r="B90" s="2">
        <v>79</v>
      </c>
      <c r="C90" s="8"/>
      <c r="D90" s="8"/>
      <c r="E90" s="8"/>
      <c r="J90" t="s">
        <v>100</v>
      </c>
    </row>
    <row r="91" spans="1:10" x14ac:dyDescent="0.3">
      <c r="A91" s="2" t="s">
        <v>97</v>
      </c>
      <c r="B91" s="2">
        <v>80</v>
      </c>
      <c r="C91" s="8"/>
      <c r="D91" s="8"/>
      <c r="E91" s="8"/>
      <c r="J91" t="s">
        <v>101</v>
      </c>
    </row>
    <row r="92" spans="1:10" x14ac:dyDescent="0.3">
      <c r="A92" s="2" t="s">
        <v>97</v>
      </c>
      <c r="B92" s="2">
        <v>81</v>
      </c>
      <c r="C92" s="8"/>
      <c r="D92" s="8"/>
      <c r="E92" s="8"/>
      <c r="J92" t="s">
        <v>102</v>
      </c>
    </row>
    <row r="93" spans="1:10" x14ac:dyDescent="0.3">
      <c r="A93" s="2" t="s">
        <v>97</v>
      </c>
      <c r="B93" s="2">
        <v>82</v>
      </c>
      <c r="C93" s="8"/>
      <c r="D93" s="8"/>
      <c r="E93" s="8"/>
      <c r="J93" t="s">
        <v>103</v>
      </c>
    </row>
    <row r="94" spans="1:10" x14ac:dyDescent="0.3">
      <c r="A94" s="2" t="s">
        <v>97</v>
      </c>
      <c r="B94" s="2">
        <v>83</v>
      </c>
      <c r="D94" s="8"/>
      <c r="E94" s="8"/>
      <c r="J94" t="s">
        <v>104</v>
      </c>
    </row>
    <row r="95" spans="1:10" ht="28.8" x14ac:dyDescent="0.3">
      <c r="A95" s="2" t="s">
        <v>97</v>
      </c>
      <c r="B95" s="2">
        <v>84</v>
      </c>
      <c r="C95" s="8" t="s">
        <v>22</v>
      </c>
      <c r="D95" s="8" t="s">
        <v>198</v>
      </c>
      <c r="E95" s="8" t="s">
        <v>199</v>
      </c>
    </row>
    <row r="96" spans="1:10" x14ac:dyDescent="0.3">
      <c r="A96" s="2" t="s">
        <v>97</v>
      </c>
      <c r="B96" s="2">
        <v>85</v>
      </c>
      <c r="C96" s="8" t="s">
        <v>62</v>
      </c>
      <c r="D96" s="8" t="s">
        <v>202</v>
      </c>
      <c r="E96" s="8" t="s">
        <v>203</v>
      </c>
    </row>
    <row r="97" spans="1:10" x14ac:dyDescent="0.3">
      <c r="A97" s="2" t="s">
        <v>97</v>
      </c>
      <c r="B97" s="2">
        <v>86</v>
      </c>
      <c r="C97" s="8" t="s">
        <v>64</v>
      </c>
      <c r="D97" s="8" t="s">
        <v>206</v>
      </c>
      <c r="E97" s="8" t="s">
        <v>249</v>
      </c>
    </row>
    <row r="98" spans="1:10" x14ac:dyDescent="0.3">
      <c r="A98" s="2" t="s">
        <v>97</v>
      </c>
      <c r="B98" s="2">
        <v>87</v>
      </c>
      <c r="C98" s="8"/>
      <c r="D98" s="8"/>
      <c r="E98" s="8"/>
    </row>
    <row r="99" spans="1:10" ht="28.8" x14ac:dyDescent="0.3">
      <c r="A99" s="2" t="s">
        <v>97</v>
      </c>
      <c r="B99" s="2">
        <v>88</v>
      </c>
      <c r="C99" s="8" t="s">
        <v>195</v>
      </c>
      <c r="D99" s="8" t="s">
        <v>196</v>
      </c>
      <c r="E99" s="8" t="s">
        <v>197</v>
      </c>
    </row>
    <row r="100" spans="1:10" ht="43.2" x14ac:dyDescent="0.3">
      <c r="A100" s="2" t="s">
        <v>97</v>
      </c>
      <c r="B100" s="2">
        <v>89</v>
      </c>
      <c r="C100" s="8" t="s">
        <v>52</v>
      </c>
      <c r="D100" s="8" t="s">
        <v>200</v>
      </c>
      <c r="E100" s="8" t="s">
        <v>201</v>
      </c>
    </row>
    <row r="101" spans="1:10" x14ac:dyDescent="0.3">
      <c r="A101" s="9" t="s">
        <v>113</v>
      </c>
      <c r="B101" s="9">
        <v>90</v>
      </c>
      <c r="C101" s="11"/>
      <c r="D101" s="11"/>
      <c r="E101" s="11"/>
      <c r="F101" s="10"/>
      <c r="G101" s="10"/>
      <c r="H101" s="10"/>
      <c r="I101" s="10"/>
      <c r="J101" s="10"/>
    </row>
    <row r="102" spans="1:10" ht="43.2" x14ac:dyDescent="0.3">
      <c r="A102" s="2" t="s">
        <v>113</v>
      </c>
      <c r="B102" s="2">
        <v>91</v>
      </c>
      <c r="C102" s="8" t="s">
        <v>65</v>
      </c>
      <c r="D102" s="8" t="s">
        <v>211</v>
      </c>
      <c r="E102" s="8" t="s">
        <v>212</v>
      </c>
    </row>
    <row r="103" spans="1:10" x14ac:dyDescent="0.3">
      <c r="A103" s="2" t="s">
        <v>113</v>
      </c>
      <c r="B103" s="2">
        <v>92</v>
      </c>
      <c r="C103" s="8" t="s">
        <v>66</v>
      </c>
      <c r="D103" s="8" t="s">
        <v>207</v>
      </c>
      <c r="E103" s="8" t="s">
        <v>216</v>
      </c>
    </row>
    <row r="104" spans="1:10" x14ac:dyDescent="0.3">
      <c r="A104" s="2" t="s">
        <v>113</v>
      </c>
      <c r="B104" s="2">
        <v>93</v>
      </c>
      <c r="C104" s="8" t="s">
        <v>71</v>
      </c>
      <c r="D104" s="8" t="s">
        <v>208</v>
      </c>
      <c r="E104" s="8" t="s">
        <v>213</v>
      </c>
    </row>
    <row r="105" spans="1:10" x14ac:dyDescent="0.3">
      <c r="A105" s="2" t="s">
        <v>113</v>
      </c>
      <c r="B105" s="2">
        <v>94</v>
      </c>
      <c r="C105" s="8" t="s">
        <v>67</v>
      </c>
      <c r="D105" s="8" t="s">
        <v>209</v>
      </c>
      <c r="E105" s="8" t="s">
        <v>214</v>
      </c>
    </row>
    <row r="106" spans="1:10" x14ac:dyDescent="0.3">
      <c r="A106" s="2" t="s">
        <v>113</v>
      </c>
      <c r="B106" s="2">
        <v>95</v>
      </c>
      <c r="C106" s="8" t="s">
        <v>68</v>
      </c>
      <c r="D106" s="8" t="s">
        <v>210</v>
      </c>
      <c r="E106" s="8" t="s">
        <v>215</v>
      </c>
    </row>
    <row r="107" spans="1:10" x14ac:dyDescent="0.3">
      <c r="A107" s="2" t="s">
        <v>113</v>
      </c>
      <c r="B107" s="2">
        <v>96</v>
      </c>
      <c r="C107" s="8"/>
      <c r="D107" s="8"/>
      <c r="E107" s="8"/>
    </row>
    <row r="108" spans="1:10" x14ac:dyDescent="0.3">
      <c r="A108" s="2" t="s">
        <v>113</v>
      </c>
      <c r="B108" s="2">
        <v>97</v>
      </c>
      <c r="C108" s="8"/>
      <c r="D108" s="8"/>
      <c r="E108" s="8"/>
    </row>
    <row r="109" spans="1:10" x14ac:dyDescent="0.3">
      <c r="A109" s="2" t="s">
        <v>113</v>
      </c>
      <c r="B109" s="2">
        <v>98</v>
      </c>
      <c r="C109" s="8"/>
      <c r="D109" s="8"/>
      <c r="E109" s="8"/>
    </row>
    <row r="110" spans="1:10" x14ac:dyDescent="0.3">
      <c r="A110" s="2" t="s">
        <v>113</v>
      </c>
      <c r="B110" s="2">
        <v>99</v>
      </c>
      <c r="C110" s="8"/>
      <c r="D110" s="8"/>
      <c r="E110" s="8"/>
    </row>
    <row r="111" spans="1:10" x14ac:dyDescent="0.3">
      <c r="A111" s="2" t="s">
        <v>113</v>
      </c>
      <c r="B111" s="2">
        <v>100</v>
      </c>
      <c r="C111" s="8"/>
      <c r="D111" s="8"/>
      <c r="E111" s="8"/>
    </row>
    <row r="112" spans="1:10" x14ac:dyDescent="0.3">
      <c r="A112" s="9" t="s">
        <v>217</v>
      </c>
      <c r="B112" s="9">
        <v>101</v>
      </c>
      <c r="C112" s="11"/>
      <c r="D112" s="11"/>
      <c r="E112" s="11"/>
      <c r="F112" s="10"/>
      <c r="G112" s="10"/>
      <c r="H112" s="10"/>
      <c r="I112" s="10"/>
      <c r="J112" s="10"/>
    </row>
    <row r="113" spans="1:5" x14ac:dyDescent="0.3">
      <c r="A113" s="2" t="s">
        <v>217</v>
      </c>
      <c r="B113" s="2">
        <v>102</v>
      </c>
      <c r="C113" t="s">
        <v>219</v>
      </c>
      <c r="D113" t="s">
        <v>228</v>
      </c>
      <c r="E113" s="8" t="s">
        <v>234</v>
      </c>
    </row>
    <row r="114" spans="1:5" x14ac:dyDescent="0.3">
      <c r="A114" s="2" t="s">
        <v>217</v>
      </c>
      <c r="B114" s="2">
        <v>103</v>
      </c>
      <c r="C114" s="8" t="s">
        <v>220</v>
      </c>
      <c r="D114" s="8" t="s">
        <v>226</v>
      </c>
      <c r="E114" s="8" t="s">
        <v>218</v>
      </c>
    </row>
    <row r="115" spans="1:5" x14ac:dyDescent="0.3">
      <c r="A115" s="2" t="s">
        <v>217</v>
      </c>
      <c r="B115" s="2">
        <v>104</v>
      </c>
      <c r="C115" s="8" t="s">
        <v>233</v>
      </c>
      <c r="D115" s="8" t="s">
        <v>232</v>
      </c>
      <c r="E115" s="8" t="s">
        <v>250</v>
      </c>
    </row>
    <row r="116" spans="1:5" x14ac:dyDescent="0.3">
      <c r="A116" s="2" t="s">
        <v>217</v>
      </c>
      <c r="B116" s="2">
        <v>105</v>
      </c>
      <c r="C116" s="8" t="s">
        <v>221</v>
      </c>
      <c r="D116" s="8" t="s">
        <v>221</v>
      </c>
      <c r="E116" s="8" t="s">
        <v>221</v>
      </c>
    </row>
    <row r="117" spans="1:5" x14ac:dyDescent="0.3">
      <c r="A117" s="2" t="s">
        <v>217</v>
      </c>
      <c r="B117" s="2">
        <v>106</v>
      </c>
      <c r="C117" s="8" t="s">
        <v>222</v>
      </c>
      <c r="D117" s="8" t="s">
        <v>227</v>
      </c>
      <c r="E117" s="8" t="s">
        <v>235</v>
      </c>
    </row>
    <row r="118" spans="1:5" x14ac:dyDescent="0.3">
      <c r="A118" s="2" t="s">
        <v>217</v>
      </c>
      <c r="B118" s="2">
        <v>107</v>
      </c>
      <c r="C118" s="8" t="s">
        <v>223</v>
      </c>
      <c r="D118" s="8" t="s">
        <v>229</v>
      </c>
      <c r="E118" s="8" t="s">
        <v>236</v>
      </c>
    </row>
    <row r="119" spans="1:5" x14ac:dyDescent="0.3">
      <c r="A119" s="2" t="s">
        <v>217</v>
      </c>
      <c r="B119" s="2">
        <v>108</v>
      </c>
      <c r="C119" s="8" t="s">
        <v>224</v>
      </c>
      <c r="D119" s="8" t="s">
        <v>231</v>
      </c>
      <c r="E119" s="8" t="s">
        <v>237</v>
      </c>
    </row>
    <row r="120" spans="1:5" x14ac:dyDescent="0.3">
      <c r="A120" s="2" t="s">
        <v>217</v>
      </c>
      <c r="B120" s="2">
        <v>109</v>
      </c>
      <c r="C120" s="8" t="s">
        <v>225</v>
      </c>
      <c r="D120" s="8" t="s">
        <v>230</v>
      </c>
      <c r="E120" s="8" t="s">
        <v>238</v>
      </c>
    </row>
    <row r="121" spans="1:5" x14ac:dyDescent="0.3">
      <c r="A121" s="2" t="s">
        <v>217</v>
      </c>
      <c r="B121" s="2">
        <v>110</v>
      </c>
      <c r="C121" s="8"/>
      <c r="D121" s="8"/>
      <c r="E121" s="8"/>
    </row>
    <row r="122" spans="1:5" x14ac:dyDescent="0.3">
      <c r="A122" s="2" t="s">
        <v>217</v>
      </c>
      <c r="B122" s="2">
        <v>111</v>
      </c>
      <c r="C122" s="8"/>
      <c r="D122" s="8"/>
      <c r="E122" s="8"/>
    </row>
    <row r="123" spans="1:5" x14ac:dyDescent="0.3">
      <c r="A123" s="2" t="s">
        <v>217</v>
      </c>
      <c r="B123" s="2">
        <v>112</v>
      </c>
      <c r="C123" s="8"/>
      <c r="D123" s="8"/>
      <c r="E123" s="8"/>
    </row>
    <row r="124" spans="1:5" x14ac:dyDescent="0.3">
      <c r="A124" s="2" t="s">
        <v>217</v>
      </c>
      <c r="B124" s="2">
        <v>113</v>
      </c>
      <c r="C124" t="s">
        <v>243</v>
      </c>
      <c r="E124" s="8"/>
    </row>
    <row r="125" spans="1:5" x14ac:dyDescent="0.3">
      <c r="A125" s="2" t="s">
        <v>217</v>
      </c>
      <c r="B125" s="2">
        <v>114</v>
      </c>
      <c r="E125" s="8"/>
    </row>
    <row r="126" spans="1:5" x14ac:dyDescent="0.3">
      <c r="A126" s="2" t="s">
        <v>217</v>
      </c>
      <c r="B126" s="2">
        <v>115</v>
      </c>
      <c r="E126" s="8"/>
    </row>
    <row r="127" spans="1:5" x14ac:dyDescent="0.3">
      <c r="A127" s="2" t="s">
        <v>217</v>
      </c>
      <c r="B127" s="2">
        <v>116</v>
      </c>
      <c r="E127" s="8"/>
    </row>
    <row r="128" spans="1:5" x14ac:dyDescent="0.3">
      <c r="A128" s="2" t="s">
        <v>217</v>
      </c>
      <c r="B128" s="2">
        <v>117</v>
      </c>
      <c r="E128" s="8"/>
    </row>
    <row r="129" spans="1:5" x14ac:dyDescent="0.3">
      <c r="A129" s="2" t="s">
        <v>217</v>
      </c>
      <c r="B129" s="2">
        <v>118</v>
      </c>
      <c r="E129" s="8"/>
    </row>
    <row r="130" spans="1:5" x14ac:dyDescent="0.3">
      <c r="A130" s="2" t="s">
        <v>217</v>
      </c>
      <c r="B130" s="2">
        <v>119</v>
      </c>
      <c r="E130" s="8"/>
    </row>
    <row r="131" spans="1:5" x14ac:dyDescent="0.3">
      <c r="A131" s="2" t="s">
        <v>217</v>
      </c>
      <c r="B131" s="2">
        <v>120</v>
      </c>
      <c r="C131" s="8"/>
      <c r="D131" s="8"/>
      <c r="E131" s="8"/>
    </row>
    <row r="132" spans="1:5" x14ac:dyDescent="0.3">
      <c r="A132" s="2" t="s">
        <v>217</v>
      </c>
      <c r="B132" s="2">
        <v>121</v>
      </c>
      <c r="C132" s="8"/>
      <c r="D132" s="8"/>
      <c r="E132" s="8"/>
    </row>
    <row r="133" spans="1:5" x14ac:dyDescent="0.3">
      <c r="A133" s="2" t="s">
        <v>217</v>
      </c>
      <c r="B133" s="2">
        <v>122</v>
      </c>
      <c r="C133" s="8"/>
      <c r="D133" s="8"/>
      <c r="E133" s="8"/>
    </row>
    <row r="134" spans="1:5" x14ac:dyDescent="0.3">
      <c r="A134" s="2" t="s">
        <v>217</v>
      </c>
      <c r="B134" s="2">
        <v>123</v>
      </c>
      <c r="C134" s="8"/>
      <c r="D134" s="8"/>
      <c r="E134" s="8"/>
    </row>
    <row r="135" spans="1:5" x14ac:dyDescent="0.3">
      <c r="A135" s="2" t="s">
        <v>217</v>
      </c>
      <c r="B135" s="2">
        <v>124</v>
      </c>
      <c r="C135" s="8"/>
      <c r="D135" s="8"/>
      <c r="E135" s="8"/>
    </row>
    <row r="136" spans="1:5" x14ac:dyDescent="0.3">
      <c r="A136" s="2" t="s">
        <v>217</v>
      </c>
      <c r="B136" s="2">
        <v>125</v>
      </c>
      <c r="C136" s="8"/>
      <c r="D136" s="8"/>
      <c r="E136" s="8"/>
    </row>
    <row r="137" spans="1:5" x14ac:dyDescent="0.3">
      <c r="A137" s="2" t="s">
        <v>217</v>
      </c>
      <c r="B137" s="2">
        <v>126</v>
      </c>
      <c r="C137" s="8"/>
      <c r="D137" s="8"/>
      <c r="E137" s="8"/>
    </row>
    <row r="138" spans="1:5" x14ac:dyDescent="0.3">
      <c r="A138" s="2" t="s">
        <v>217</v>
      </c>
      <c r="B138" s="2">
        <v>127</v>
      </c>
      <c r="C138" s="8"/>
      <c r="D138" s="8"/>
      <c r="E138" s="8"/>
    </row>
    <row r="139" spans="1:5" x14ac:dyDescent="0.3">
      <c r="A139" s="2" t="s">
        <v>217</v>
      </c>
      <c r="B139" s="2">
        <v>128</v>
      </c>
      <c r="C139" s="8"/>
      <c r="D139" s="8"/>
      <c r="E139" s="8"/>
    </row>
    <row r="140" spans="1:5" x14ac:dyDescent="0.3">
      <c r="A140" s="2" t="s">
        <v>217</v>
      </c>
      <c r="B140" s="2">
        <v>129</v>
      </c>
      <c r="C140" s="8"/>
      <c r="D140" s="8"/>
      <c r="E140" s="8"/>
    </row>
    <row r="141" spans="1:5" x14ac:dyDescent="0.3">
      <c r="A141" s="2" t="s">
        <v>217</v>
      </c>
      <c r="B141" s="2">
        <v>130</v>
      </c>
      <c r="C141" s="8"/>
      <c r="D141" s="8"/>
      <c r="E141" s="8"/>
    </row>
    <row r="142" spans="1:5" x14ac:dyDescent="0.3">
      <c r="A142" s="2" t="s">
        <v>217</v>
      </c>
      <c r="B142" s="2">
        <v>131</v>
      </c>
      <c r="C142" s="8"/>
      <c r="D142" s="8"/>
      <c r="E142" s="8"/>
    </row>
    <row r="143" spans="1:5" x14ac:dyDescent="0.3">
      <c r="A143" s="2" t="s">
        <v>217</v>
      </c>
      <c r="B143" s="2">
        <v>132</v>
      </c>
      <c r="C143" s="8"/>
      <c r="D143" s="8"/>
      <c r="E143" s="8"/>
    </row>
    <row r="144" spans="1:5" x14ac:dyDescent="0.3">
      <c r="A144" s="2" t="s">
        <v>217</v>
      </c>
      <c r="B144" s="2">
        <v>133</v>
      </c>
      <c r="C144" s="8"/>
      <c r="D144" s="8"/>
      <c r="E144" s="8"/>
    </row>
    <row r="145" spans="1:5" x14ac:dyDescent="0.3">
      <c r="A145" s="2" t="s">
        <v>217</v>
      </c>
      <c r="B145" s="2">
        <v>134</v>
      </c>
      <c r="C145" s="8"/>
      <c r="D145" s="8"/>
      <c r="E145" s="8"/>
    </row>
  </sheetData>
  <phoneticPr fontId="28"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Feasibility Study</vt:lpstr>
      <vt:lpstr>Action sheet</vt:lpstr>
      <vt:lpstr>Language</vt:lpstr>
      <vt:lpstr>'Action sheet'!Druckbereich</vt:lpstr>
      <vt:lpstr>'Feasibility Study'!Druckbereich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QM   Dominik Kieser</dc:creator>
  <cp:lastModifiedBy>QM   Dominik Kieser</cp:lastModifiedBy>
  <cp:lastPrinted>2026-07-23T12:27:25Z</cp:lastPrinted>
  <dcterms:created xsi:type="dcterms:W3CDTF">2026-03-31T07:34:33Z</dcterms:created>
  <dcterms:modified xsi:type="dcterms:W3CDTF">2026-08-19T08:44:01Z</dcterms:modified>
</cp:coreProperties>
</file>