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3.xml" ContentType="application/vnd.openxmlformats-officedocument.drawing+xml"/>
  <Override PartName="/xl/ctrlProps/ctrlProp1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30.30.73\_Uebergabe_\Dominik Kieser\QSV\englisch\"/>
    </mc:Choice>
  </mc:AlternateContent>
  <xr:revisionPtr revIDLastSave="0" documentId="13_ncr:1_{F2B2E07B-98EA-42B9-A566-710C4442F2BD}" xr6:coauthVersionLast="47" xr6:coauthVersionMax="47" xr10:uidLastSave="{00000000-0000-0000-0000-000000000000}"/>
  <workbookProtection workbookAlgorithmName="SHA-512" workbookHashValue="mRQH0zF+YF83mlAyBGIzIH9cd8h/4mZ8x23cAyTxWmbdlAKsn21pT1hN0EREYt93gXHlzLHjFRaQMKFEJeIVkw==" workbookSaltValue="acDLfaYixC7Gu1f/t054yw==" workbookSpinCount="100000" lockStructure="1"/>
  <bookViews>
    <workbookView xWindow="28680" yWindow="-120" windowWidth="29040" windowHeight="15840" xr2:uid="{23122494-9194-451B-A421-474C073EE02C}"/>
  </bookViews>
  <sheets>
    <sheet name="Requirement list" sheetId="1" r:id="rId1"/>
    <sheet name="Evaluation" sheetId="6" r:id="rId2"/>
    <sheet name="Addendum to the Evaluation" sheetId="7" r:id="rId3"/>
    <sheet name="Language" sheetId="2" state="hidden" r:id="rId4"/>
    <sheet name="Data" sheetId="5" state="hidden" r:id="rId5"/>
  </sheets>
  <definedNames>
    <definedName name="_xlnm.Print_Area" localSheetId="2">'Addendum to the Evaluation'!$B$1:$AX$71</definedName>
    <definedName name="_xlnm.Print_Area" localSheetId="1">Evaluation!$B$1:$AX$72,Evaluation!$B$74:$AX$150</definedName>
    <definedName name="_xlnm.Print_Area" localSheetId="0">'Requirement list'!$B$1:$AX$89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7" l="1"/>
  <c r="G1" i="6"/>
  <c r="BB4" i="7" l="1"/>
  <c r="BB4" i="1"/>
  <c r="BB4" i="6"/>
  <c r="B1" i="7" l="1"/>
  <c r="B1" i="6"/>
  <c r="I1" i="6"/>
  <c r="B1" i="1"/>
  <c r="H12" i="5" l="1"/>
  <c r="K11" i="5"/>
  <c r="K12" i="5"/>
  <c r="F39" i="6"/>
  <c r="F36" i="1"/>
  <c r="AJ12" i="7"/>
  <c r="M12" i="7"/>
  <c r="D12" i="7"/>
  <c r="AA12" i="7"/>
  <c r="I55" i="2"/>
  <c r="I54" i="2"/>
  <c r="I53" i="2"/>
  <c r="R34" i="7"/>
  <c r="AB34" i="7"/>
  <c r="AL34" i="7"/>
  <c r="AA8" i="6"/>
  <c r="I105" i="2"/>
  <c r="AJ10" i="7"/>
  <c r="AJ8" i="7"/>
  <c r="AJ6" i="7"/>
  <c r="M10" i="7"/>
  <c r="M8" i="7"/>
  <c r="M6" i="7"/>
  <c r="D34" i="7"/>
  <c r="D32" i="7"/>
  <c r="H34" i="7"/>
  <c r="D15" i="7"/>
  <c r="D19" i="7"/>
  <c r="I1" i="7"/>
  <c r="AA10" i="7"/>
  <c r="D10" i="7"/>
  <c r="AA8" i="7"/>
  <c r="D8" i="7"/>
  <c r="AA6" i="7"/>
  <c r="D6" i="7"/>
  <c r="L12" i="5" l="1"/>
  <c r="D39" i="6" s="1"/>
  <c r="AJ16" i="6"/>
  <c r="AJ14" i="6"/>
  <c r="AJ12" i="6"/>
  <c r="AJ10" i="6"/>
  <c r="M16" i="6"/>
  <c r="M14" i="6"/>
  <c r="M12" i="6"/>
  <c r="M10" i="6"/>
  <c r="M8" i="6"/>
  <c r="M6" i="6"/>
  <c r="D126" i="6"/>
  <c r="D101" i="6"/>
  <c r="AN147" i="6"/>
  <c r="AF147" i="6"/>
  <c r="D134" i="6"/>
  <c r="D132" i="6"/>
  <c r="D130" i="6"/>
  <c r="D128" i="6"/>
  <c r="AN126" i="6"/>
  <c r="AC126" i="6"/>
  <c r="R126" i="6"/>
  <c r="AN122" i="6"/>
  <c r="AF122" i="6"/>
  <c r="D109" i="6"/>
  <c r="D107" i="6"/>
  <c r="D105" i="6"/>
  <c r="D103" i="6"/>
  <c r="AN101" i="6"/>
  <c r="AC101" i="6"/>
  <c r="R101" i="6"/>
  <c r="AN76" i="6"/>
  <c r="AC76" i="6"/>
  <c r="R76" i="6"/>
  <c r="D84" i="6"/>
  <c r="AN97" i="6"/>
  <c r="AF97" i="6"/>
  <c r="D82" i="6"/>
  <c r="D80" i="6"/>
  <c r="D78" i="6"/>
  <c r="D76" i="6"/>
  <c r="I104" i="2" l="1"/>
  <c r="J27" i="5"/>
  <c r="J21" i="5"/>
  <c r="J6" i="5"/>
  <c r="J7" i="5"/>
  <c r="J8" i="5"/>
  <c r="J9" i="5"/>
  <c r="J10" i="5"/>
  <c r="J5" i="5"/>
  <c r="K6" i="5"/>
  <c r="K7" i="5"/>
  <c r="K8" i="5"/>
  <c r="K9" i="5"/>
  <c r="K10" i="5"/>
  <c r="K13" i="5"/>
  <c r="K14" i="5"/>
  <c r="K15" i="5"/>
  <c r="K16" i="5"/>
  <c r="K17" i="5"/>
  <c r="K18" i="5"/>
  <c r="K19" i="5"/>
  <c r="K21" i="5"/>
  <c r="K22" i="5"/>
  <c r="K23" i="5"/>
  <c r="K24" i="5"/>
  <c r="K25" i="5"/>
  <c r="K26" i="5"/>
  <c r="K27" i="5"/>
  <c r="K5" i="5"/>
  <c r="I6" i="5"/>
  <c r="I5" i="5"/>
  <c r="H27" i="5"/>
  <c r="H26" i="5"/>
  <c r="H25" i="5"/>
  <c r="H24" i="5"/>
  <c r="H23" i="5"/>
  <c r="H22" i="5"/>
  <c r="H21" i="5"/>
  <c r="H20" i="5"/>
  <c r="L20" i="5" s="1"/>
  <c r="D55" i="6" s="1"/>
  <c r="H19" i="5"/>
  <c r="H18" i="5"/>
  <c r="H17" i="5"/>
  <c r="H16" i="5"/>
  <c r="H15" i="5"/>
  <c r="H14" i="5"/>
  <c r="H13" i="5"/>
  <c r="H11" i="5"/>
  <c r="H10" i="5"/>
  <c r="H9" i="5"/>
  <c r="H8" i="5"/>
  <c r="H7" i="5"/>
  <c r="H6" i="5"/>
  <c r="H5" i="5"/>
  <c r="I103" i="2"/>
  <c r="I101" i="2"/>
  <c r="I102" i="2"/>
  <c r="AB23" i="6"/>
  <c r="AF23" i="6"/>
  <c r="X23" i="6"/>
  <c r="D23" i="6"/>
  <c r="AK23" i="6"/>
  <c r="F69" i="6"/>
  <c r="F67" i="6"/>
  <c r="F65" i="6"/>
  <c r="F63" i="6"/>
  <c r="F61" i="6"/>
  <c r="F59" i="6"/>
  <c r="F57" i="6"/>
  <c r="F55" i="6"/>
  <c r="F53" i="6"/>
  <c r="F51" i="6"/>
  <c r="F49" i="6"/>
  <c r="F47" i="6"/>
  <c r="F45" i="6"/>
  <c r="F43" i="6"/>
  <c r="F41" i="6"/>
  <c r="F37" i="6"/>
  <c r="F35" i="6"/>
  <c r="F33" i="6"/>
  <c r="F31" i="6"/>
  <c r="F29" i="6"/>
  <c r="F27" i="6"/>
  <c r="F25" i="6"/>
  <c r="AA18" i="6"/>
  <c r="AA20" i="6"/>
  <c r="D20" i="6"/>
  <c r="D18" i="6"/>
  <c r="AF6" i="6"/>
  <c r="AA16" i="6"/>
  <c r="AA14" i="6"/>
  <c r="AA12" i="6"/>
  <c r="AA10" i="6"/>
  <c r="L21" i="5" l="1"/>
  <c r="D57" i="6" s="1"/>
  <c r="L27" i="5"/>
  <c r="D69" i="6" s="1"/>
  <c r="L25" i="5"/>
  <c r="D65" i="6" s="1"/>
  <c r="L22" i="5"/>
  <c r="D59" i="6" s="1"/>
  <c r="L19" i="5"/>
  <c r="D53" i="6" s="1"/>
  <c r="L10" i="5"/>
  <c r="D35" i="6" s="1"/>
  <c r="L18" i="5"/>
  <c r="D51" i="6" s="1"/>
  <c r="L26" i="5"/>
  <c r="D67" i="6" s="1"/>
  <c r="L17" i="5"/>
  <c r="D49" i="6" s="1"/>
  <c r="L8" i="5"/>
  <c r="D31" i="6" s="1"/>
  <c r="L7" i="5"/>
  <c r="D29" i="6" s="1"/>
  <c r="L9" i="5"/>
  <c r="D33" i="6" s="1"/>
  <c r="L16" i="5"/>
  <c r="D47" i="6" s="1"/>
  <c r="L24" i="5"/>
  <c r="D63" i="6" s="1"/>
  <c r="L15" i="5"/>
  <c r="D45" i="6" s="1"/>
  <c r="L5" i="5"/>
  <c r="D25" i="6" s="1"/>
  <c r="L23" i="5"/>
  <c r="D61" i="6" s="1"/>
  <c r="L13" i="5"/>
  <c r="D41" i="6" s="1"/>
  <c r="L14" i="5"/>
  <c r="L11" i="5"/>
  <c r="D37" i="6" s="1"/>
  <c r="L6" i="5"/>
  <c r="D27" i="6" s="1"/>
  <c r="D16" i="6"/>
  <c r="D12" i="6"/>
  <c r="D14" i="6"/>
  <c r="D10" i="6"/>
  <c r="D8" i="6"/>
  <c r="D6" i="6"/>
  <c r="D43" i="6" l="1"/>
  <c r="AC15" i="1"/>
  <c r="G15" i="1"/>
  <c r="C85" i="1"/>
  <c r="C71" i="1"/>
  <c r="F68" i="1"/>
  <c r="V68" i="1"/>
  <c r="C82" i="1"/>
  <c r="C78" i="1"/>
  <c r="AN79" i="1"/>
  <c r="AH79" i="1"/>
  <c r="Y79" i="1"/>
  <c r="M79" i="1"/>
  <c r="C79" i="1"/>
  <c r="AN75" i="1"/>
  <c r="AH75" i="1"/>
  <c r="Y75" i="1"/>
  <c r="M75" i="1"/>
  <c r="C75" i="1"/>
  <c r="D88" i="1" l="1"/>
  <c r="D87" i="1"/>
  <c r="D86" i="1" l="1"/>
  <c r="F64" i="1"/>
  <c r="F62" i="1"/>
  <c r="V66" i="1"/>
  <c r="F66" i="1"/>
  <c r="F60" i="1"/>
  <c r="F58" i="1"/>
  <c r="F56" i="1"/>
  <c r="F54" i="1"/>
  <c r="F52" i="1"/>
  <c r="F50" i="1"/>
  <c r="F48" i="1"/>
  <c r="F46" i="1"/>
  <c r="F44" i="1"/>
  <c r="F42" i="1"/>
  <c r="F40" i="1"/>
  <c r="F38" i="1"/>
  <c r="F34" i="1"/>
  <c r="F32" i="1"/>
  <c r="F30" i="1"/>
  <c r="F28" i="1"/>
  <c r="F26" i="1"/>
  <c r="F24" i="1"/>
  <c r="F22" i="1"/>
  <c r="F19" i="1"/>
  <c r="AH19" i="1"/>
  <c r="X18" i="1"/>
  <c r="I81" i="2"/>
  <c r="I82" i="2"/>
  <c r="I80" i="2"/>
  <c r="I86" i="2"/>
  <c r="I87" i="2"/>
  <c r="I88" i="2"/>
  <c r="I89" i="2"/>
  <c r="I85" i="2"/>
  <c r="AC13" i="1"/>
  <c r="G13" i="1"/>
  <c r="AA10" i="1"/>
  <c r="AA8" i="1"/>
  <c r="D10" i="1"/>
  <c r="D8" i="1"/>
  <c r="AA6" i="1"/>
  <c r="D6" i="1"/>
  <c r="I1" i="1" l="1"/>
  <c r="I17" i="2" l="1"/>
  <c r="I16" i="2"/>
  <c r="B12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<sst xmlns="http://schemas.openxmlformats.org/spreadsheetml/2006/main" count="599" uniqueCount="295">
  <si>
    <t>Deutsch</t>
  </si>
  <si>
    <t>Ja</t>
  </si>
  <si>
    <t>Nein</t>
  </si>
  <si>
    <t>Sprachauswahl</t>
  </si>
  <si>
    <t>English</t>
  </si>
  <si>
    <t>Polski</t>
  </si>
  <si>
    <t>Reiter</t>
  </si>
  <si>
    <t>Basic data</t>
  </si>
  <si>
    <t>Lieferant</t>
  </si>
  <si>
    <t>No</t>
  </si>
  <si>
    <t>Yes</t>
  </si>
  <si>
    <t>Tak</t>
  </si>
  <si>
    <t>Nie</t>
  </si>
  <si>
    <t>Dostawca</t>
  </si>
  <si>
    <t>Supplier</t>
  </si>
  <si>
    <t>Dropdown / Special</t>
  </si>
  <si>
    <t>Lieferant (Vertragspartner)</t>
  </si>
  <si>
    <t>Anforderungsliste
Produktionsprozess- / Produktfreigabe</t>
  </si>
  <si>
    <t>Vorlagestufe</t>
  </si>
  <si>
    <t>AIAG</t>
  </si>
  <si>
    <t>VDA</t>
  </si>
  <si>
    <t>Technische Spezifikation (Positionierte Zeichnung, Spezifikationen etc.)</t>
  </si>
  <si>
    <t>Sauberkeitsanalyse</t>
  </si>
  <si>
    <t>Materialzertifikat, Oberfläche</t>
  </si>
  <si>
    <t>Prozessablaufdiagramm</t>
  </si>
  <si>
    <t>Produktionslenkungsplan (PLP)
(inkl. Requalifikationsprüfung)</t>
  </si>
  <si>
    <t>Prüfmittelliste</t>
  </si>
  <si>
    <t>Prüfmittelfähigkeitsnachweis
Messsystemanalyse</t>
  </si>
  <si>
    <t>Anforderungsliste</t>
  </si>
  <si>
    <t>Teilelebenslauf</t>
  </si>
  <si>
    <t>Verpackungskonzept- und kennzeichnung</t>
  </si>
  <si>
    <t>Herstellbarkeitsanalyse</t>
  </si>
  <si>
    <t>CQI- Selbstbewertungsberichte</t>
  </si>
  <si>
    <t>Teile für Verbauversuch</t>
  </si>
  <si>
    <t>Musterteile (gekennzeichnet, Vermessen je Nest bzw. Werkzeug)</t>
  </si>
  <si>
    <t>Stück</t>
  </si>
  <si>
    <t>List of Requirements
Production Process / Product Approval</t>
  </si>
  <si>
    <t>Wykaz wymagań
Proces produkcyjny / Zatwierdzanie produktów</t>
  </si>
  <si>
    <t>Material name:</t>
  </si>
  <si>
    <t>Nazwa materiału:</t>
  </si>
  <si>
    <t>Materialbezeichnung:</t>
  </si>
  <si>
    <t>Materialnummer:</t>
  </si>
  <si>
    <t>Zeichnungsnummer:</t>
  </si>
  <si>
    <t>Index / Datum / Rev.Nr.:</t>
  </si>
  <si>
    <t>Part Number:</t>
  </si>
  <si>
    <t>Drawing number:</t>
  </si>
  <si>
    <t>Index / Date / Rev. No.:</t>
  </si>
  <si>
    <t>Numer rysunku:</t>
  </si>
  <si>
    <t>Spis treści / Data / Nr wersji:</t>
  </si>
  <si>
    <t>Produktionsstandort:</t>
  </si>
  <si>
    <t>Production location:</t>
  </si>
  <si>
    <t>Miejsce produkcji:</t>
  </si>
  <si>
    <t>Supplier (contractual partner)</t>
  </si>
  <si>
    <t>Dostawca (partner umowny)</t>
  </si>
  <si>
    <t>Reason for sampling:</t>
  </si>
  <si>
    <t>Powód pobrania próbek:</t>
  </si>
  <si>
    <t>Erstbemusterung</t>
  </si>
  <si>
    <t>Produkt-/ Zeichnungsänderung</t>
  </si>
  <si>
    <t>Prozessänderung /-verlagerung</t>
  </si>
  <si>
    <t>Werkzeugänderung / Korrektur</t>
  </si>
  <si>
    <t>Requalifikation</t>
  </si>
  <si>
    <t>Dokumentation in:</t>
  </si>
  <si>
    <t>Documentation in:</t>
  </si>
  <si>
    <t>Dokumentacja w języku:</t>
  </si>
  <si>
    <t>Bemusterung entsprechend:</t>
  </si>
  <si>
    <t>Sampling in accordance with:</t>
  </si>
  <si>
    <t>Pobieranie próbek zgodnie z:</t>
  </si>
  <si>
    <t>Bemusterungsgrund:</t>
  </si>
  <si>
    <t>Initial sampling</t>
  </si>
  <si>
    <t>Product/Drawing Change</t>
  </si>
  <si>
    <t>Process modification / relocation</t>
  </si>
  <si>
    <t>Tool change / Adjustment</t>
  </si>
  <si>
    <t>Requalification</t>
  </si>
  <si>
    <t>Pobieranie próbek wstępnych</t>
  </si>
  <si>
    <t>Zmiana produktu/rysunku</t>
  </si>
  <si>
    <t>Modyfikacja procesu / przeniesienie</t>
  </si>
  <si>
    <t>Wymiana narzędzi / Regulacja</t>
  </si>
  <si>
    <t>deutsch</t>
  </si>
  <si>
    <t>englisch</t>
  </si>
  <si>
    <t>polnisch</t>
  </si>
  <si>
    <t>german</t>
  </si>
  <si>
    <t>english</t>
  </si>
  <si>
    <t>polish</t>
  </si>
  <si>
    <t>polski</t>
  </si>
  <si>
    <t>angielski</t>
  </si>
  <si>
    <t>niemiecki</t>
  </si>
  <si>
    <t>Deckblatt nach VDA Bd.2 oder PSW nach AIAG (PPAP Cover sheet)</t>
  </si>
  <si>
    <t>Anforderungsdokumente</t>
  </si>
  <si>
    <t>Maßprüfung</t>
  </si>
  <si>
    <t>Dimensional Results</t>
  </si>
  <si>
    <t>Sonstige kundenspezifischen Anforderungen</t>
  </si>
  <si>
    <t>S</t>
  </si>
  <si>
    <t>Prüfergebnisse / Fähigkeitsnachweise
Maschinenfähigkeits - Prozessfähigkeit</t>
  </si>
  <si>
    <t>Ist dem Kunden vorzulegen und an einem geeigneten Ort aufzubewahren</t>
  </si>
  <si>
    <t>Submit to the customer and retain a copy at an appropriate location</t>
  </si>
  <si>
    <t>Verbleibt am Herstellungsort und ist dem Kunden auf Wunsch zur Verfügung zu stellen</t>
  </si>
  <si>
    <t>Retain at manufacturing location and make available to the customer if requested</t>
  </si>
  <si>
    <t>Przekazać klientowi i zachować kopię w odpowiednim miejscu</t>
  </si>
  <si>
    <t>Należy przechowywać w zakładzie produkcyjnym i udostępnić klientowi na jego prośbę</t>
  </si>
  <si>
    <t>Określone przez Elektrę</t>
  </si>
  <si>
    <t>As specified by Elektra</t>
  </si>
  <si>
    <t>Wie von Elektra angegeben</t>
  </si>
  <si>
    <t>R</t>
  </si>
  <si>
    <t>*</t>
  </si>
  <si>
    <t>IMDS- Eintrag auf Deckblatt</t>
  </si>
  <si>
    <t>Datum</t>
  </si>
  <si>
    <t>Anmerkung</t>
  </si>
  <si>
    <t>Unterschrift</t>
  </si>
  <si>
    <t>Elektra</t>
  </si>
  <si>
    <t>Nachname, Vorname</t>
  </si>
  <si>
    <t>Surname, Name</t>
  </si>
  <si>
    <t>Email</t>
  </si>
  <si>
    <t>Phone / Mobile phone</t>
  </si>
  <si>
    <t>Telefon / Telefon komórkowy</t>
  </si>
  <si>
    <t>E-Mail</t>
  </si>
  <si>
    <t>Nazwisko, imię</t>
  </si>
  <si>
    <t>Telefon / Handy</t>
  </si>
  <si>
    <t>Date</t>
  </si>
  <si>
    <t>Data</t>
  </si>
  <si>
    <t>Podpis</t>
  </si>
  <si>
    <t>Signature</t>
  </si>
  <si>
    <t>Legende</t>
  </si>
  <si>
    <t>legenda</t>
  </si>
  <si>
    <t>legend</t>
  </si>
  <si>
    <t>Elektra GmbH</t>
  </si>
  <si>
    <t>Bemusterungstermin:</t>
  </si>
  <si>
    <t>Deadline:</t>
  </si>
  <si>
    <t>Termin:</t>
  </si>
  <si>
    <t>Evaluation Form</t>
  </si>
  <si>
    <t>Requirement list</t>
  </si>
  <si>
    <t>Projekt-Nr.:</t>
  </si>
  <si>
    <t>Nr projektu:</t>
  </si>
  <si>
    <t>Project No.:</t>
  </si>
  <si>
    <t>Beurteilungsbogen
Produktionsprozess- / Produktfreigabe</t>
  </si>
  <si>
    <t>Evaluation Form
Production Process / Product Approval</t>
  </si>
  <si>
    <t>Formularz oceny
Proces produkcyjny / Zatwierdzanie produktów</t>
  </si>
  <si>
    <t>Test Report Number:</t>
  </si>
  <si>
    <t>Numer raportu z badań:</t>
  </si>
  <si>
    <t>Test Report Date:</t>
  </si>
  <si>
    <t>Data sprawozdania z badań:</t>
  </si>
  <si>
    <t>Status</t>
  </si>
  <si>
    <t>Verantwortlich</t>
  </si>
  <si>
    <t>Responsible</t>
  </si>
  <si>
    <t>Odpowiedzialny</t>
  </si>
  <si>
    <t>OK</t>
  </si>
  <si>
    <t>NOK</t>
  </si>
  <si>
    <t>fehlt</t>
  </si>
  <si>
    <t>missing</t>
  </si>
  <si>
    <t>brakujące</t>
  </si>
  <si>
    <t>Template Level</t>
  </si>
  <si>
    <t>Poziom szablonu</t>
  </si>
  <si>
    <t>Requirements Documents</t>
  </si>
  <si>
    <t>Note</t>
  </si>
  <si>
    <t>Uwaga</t>
  </si>
  <si>
    <t>Template level1</t>
  </si>
  <si>
    <t>Template level2</t>
  </si>
  <si>
    <t>Template level3</t>
  </si>
  <si>
    <t>/</t>
  </si>
  <si>
    <t>Result</t>
  </si>
  <si>
    <t>Template level4</t>
  </si>
  <si>
    <t>N/A</t>
  </si>
  <si>
    <t>n.a.</t>
  </si>
  <si>
    <t>Freigabe</t>
  </si>
  <si>
    <t>bedingte Freigabe</t>
  </si>
  <si>
    <t>keine Freigabe</t>
  </si>
  <si>
    <t>Approval</t>
  </si>
  <si>
    <t>Zatwierdzenie</t>
  </si>
  <si>
    <t>limited release</t>
  </si>
  <si>
    <t>No approval</t>
  </si>
  <si>
    <t>Brak zatwierdzenia</t>
  </si>
  <si>
    <t>Anmerkung Zuständigkeit Bemusterung:</t>
  </si>
  <si>
    <t>Note Responsibility for sampling:</t>
  </si>
  <si>
    <t>Uwaga Odpowiedzialność za pobieranie próbek:</t>
  </si>
  <si>
    <t>Uwaga Kierownik projektu:</t>
  </si>
  <si>
    <t>Uwaga Zarządzanie jakością:</t>
  </si>
  <si>
    <t>Note Project Manager:</t>
  </si>
  <si>
    <t>Note Quality Management:</t>
  </si>
  <si>
    <t>Anmerkung Projektleitung:</t>
  </si>
  <si>
    <t>Anmerkung Qualitätsmanagement:</t>
  </si>
  <si>
    <t>Kommentar:</t>
  </si>
  <si>
    <t>Maßnahme 3:</t>
  </si>
  <si>
    <t>Maßnahme 1:</t>
  </si>
  <si>
    <t>Maßnahme 2:</t>
  </si>
  <si>
    <t>Action 1:</t>
  </si>
  <si>
    <t>Action 2:</t>
  </si>
  <si>
    <t>Action 3:</t>
  </si>
  <si>
    <t>Działanie 1:</t>
  </si>
  <si>
    <t>Działanie 2:</t>
  </si>
  <si>
    <t>Działanie 3:</t>
  </si>
  <si>
    <t>Comment:</t>
  </si>
  <si>
    <t>Komentarz:</t>
  </si>
  <si>
    <t>Anhang</t>
  </si>
  <si>
    <t>folgende Abweichungen zur oben genannten Zeichnung werden freigegeben:</t>
  </si>
  <si>
    <t>Pos. Zeichnung</t>
  </si>
  <si>
    <t>freigegebene Toleranz</t>
  </si>
  <si>
    <t>Kommentar</t>
  </si>
  <si>
    <t>Komentarz</t>
  </si>
  <si>
    <t>Comment</t>
  </si>
  <si>
    <t>Zusatzinformationen:</t>
  </si>
  <si>
    <t>Additional information:</t>
  </si>
  <si>
    <t>Dodatkowe informacje:</t>
  </si>
  <si>
    <t>Dieses Dokument ist nur in Zusammenhang mit dem unterschiebenen Deckblatt des Bemusterungsvorgangs gültig!</t>
  </si>
  <si>
    <t>This document is valid only in conjunction with the signed cover sheet for the sampling process!</t>
  </si>
  <si>
    <t>Niniejszy dokument obowiązuje wyłącznie w połączeniu z podpisanym arkuszem tytułowym dotyczącym procesu pobierania próbek!</t>
  </si>
  <si>
    <t>The following deviations from the drawing mentioned above are approved:</t>
  </si>
  <si>
    <t>Zatwierdza się następujące odstępstwa od wyżej wymienionego rysunku:</t>
  </si>
  <si>
    <t>Item Drawing</t>
  </si>
  <si>
    <t>Rysunek produktu</t>
  </si>
  <si>
    <t>approved tolerance</t>
  </si>
  <si>
    <t>dopuszczalna tolerancja</t>
  </si>
  <si>
    <t>Bearbeiter</t>
  </si>
  <si>
    <t>Editor</t>
  </si>
  <si>
    <t>Sollwert
(Obere Toleranz / Untere Toleranz)</t>
  </si>
  <si>
    <t>Setpoint
(Upper Tolerance / Lower Tolerance)</t>
  </si>
  <si>
    <t>Wartość zadana
(tolerancja górna / tolerancja dolna)</t>
  </si>
  <si>
    <t>Cover sheet according to VDA Vol. 2 or PSW according to AIAG (PPAP Cover Sheet)</t>
  </si>
  <si>
    <t>Strona tytułowa zgodna z VDA, tom 2, lub PSW zgodna z AIAG (strona tytułowa PPAP)</t>
  </si>
  <si>
    <t>List of Requirements</t>
  </si>
  <si>
    <t>Lista wymagań</t>
  </si>
  <si>
    <t>Technical Specifications (Dimensioned Drawings, Specifications, etc.)</t>
  </si>
  <si>
    <t>Dane techniczne (rysunki wymiarowe, specyfikacje itp.)</t>
  </si>
  <si>
    <t>Cleanliness Analysis</t>
  </si>
  <si>
    <t>Analiza czystości</t>
  </si>
  <si>
    <t>Wyniki pomiarów</t>
  </si>
  <si>
    <t>Material Certificate, Surface</t>
  </si>
  <si>
    <t>Certyfikat materiałowy, powierzchnia</t>
  </si>
  <si>
    <t>Process Flowchart</t>
  </si>
  <si>
    <t>Schemat procesu</t>
  </si>
  <si>
    <t>Production Control Plan (CP)
(including Requalification test)</t>
  </si>
  <si>
    <t>Test Results / Proof of Capability
Machine Capability - Process Capability</t>
  </si>
  <si>
    <t>Wyniki badań / Potwierdzenie zdolności produkcyjnej
Zdolność produkcyjna maszyn – zdolność procesowa</t>
  </si>
  <si>
    <t>List of Test Equipment</t>
  </si>
  <si>
    <t>Wykaz sprzętu testowego</t>
  </si>
  <si>
    <t>Proof of Test Equipment Capability
Measurement System Analysis</t>
  </si>
  <si>
    <t>Potwierdzenie zdolności sprzętu pomiarowego
Analiza systemu pomiarowego</t>
  </si>
  <si>
    <t>Run@Rate Verification</t>
  </si>
  <si>
    <t>Run@Rate Nachweis</t>
  </si>
  <si>
    <t>Weryfikacja Run@Rate</t>
  </si>
  <si>
    <t>Packaging Design and Labeling</t>
  </si>
  <si>
    <t>Projektowanie opakowań i etykietowanie</t>
  </si>
  <si>
    <t>Part History</t>
  </si>
  <si>
    <t>Historia części</t>
  </si>
  <si>
    <t>IMDS Entry on the Cover Sheet</t>
  </si>
  <si>
    <t>Wpis w systemie IMDS na stronie tytułowej</t>
  </si>
  <si>
    <t>List of all sub-suppliers with assignment to the part and the process, including PPF/PPAP status</t>
  </si>
  <si>
    <t>Lista wszystkich poddostawców wraz z przypisaniem do części i procesu, wraz ze statusem PPF/PPAP</t>
  </si>
  <si>
    <t>Feasibility study</t>
  </si>
  <si>
    <t>Studium wykonalności</t>
  </si>
  <si>
    <t>CQI Self-Assessment Reports</t>
  </si>
  <si>
    <t>Raporty z samooceny CQI</t>
  </si>
  <si>
    <t>Sample parts (marked, measured per nest or mold)</t>
  </si>
  <si>
    <t>Próbki części (oznaczone, zmierzone dla każdego gniazda lub formy)</t>
  </si>
  <si>
    <t>Parts for assembly test</t>
  </si>
  <si>
    <t>Części do testu montażowego</t>
  </si>
  <si>
    <t>piece</t>
  </si>
  <si>
    <t>sztuka</t>
  </si>
  <si>
    <t>Other Customer-Specific Requirements</t>
  </si>
  <si>
    <t>Inne wymagania specyficzne dla klienta</t>
  </si>
  <si>
    <t>Zusatz zum Beurteilungsbogen
Produktionsprozess- / Produktfreigabe</t>
  </si>
  <si>
    <t>Addendum to the Evaluation
Production Process / Product Approval</t>
  </si>
  <si>
    <t>Standort</t>
  </si>
  <si>
    <t>Location</t>
  </si>
  <si>
    <t>Lokalizacja</t>
  </si>
  <si>
    <t>Measured Value from Sampling</t>
  </si>
  <si>
    <t>Messwert aus der Bemusterung</t>
  </si>
  <si>
    <t>Wartość zmierzona na podstawie próby</t>
  </si>
  <si>
    <t>Die Herstellbarkeitsbewertung muss bis spätestens 4 Wochen vor Bemusterungstermin bei Elektra vorliegen! Die akzeptierte Herstellbarkeitsbewertung ist wenn gefordert der Bemusterung anzuhängen.</t>
  </si>
  <si>
    <t>The feasibility study must be submitted to Elektra no later than 4 weeks before the sample submission deadline! Where required, the approved feasibility study must be attached to the sample submission.</t>
  </si>
  <si>
    <t>Studium wykonalności należy przedłożyć firmie Elektra najpóźniej 4 tygodnie przed upływem terminu dostarczenia próbek! W razie potrzeby do dostarczonych próbek należy dołączyć zatwierdzone studium wykonalności.</t>
  </si>
  <si>
    <t>wie abgestimmt</t>
  </si>
  <si>
    <t>as agreed</t>
  </si>
  <si>
    <t>zgodnie z ustaleniami</t>
  </si>
  <si>
    <t>Sollten Sie innerhalb von 10 Arbeitstagen nach erhalt nicht auf unsere Anforderung reagieren, gehen wir davon aus, dass Sie unsere Forderungen akzeptieren.</t>
  </si>
  <si>
    <t>If you do not respond to our request within 10 business days of receipt, we will assume that you accept our terms.</t>
  </si>
  <si>
    <t>Jeśli nie udzielisz odpowiedzi na naszą prośbę w ciągu 10 dni roboczych od jej otrzymania, uznamy, że akceptujesz nasze warunki.</t>
  </si>
  <si>
    <t>Numer części:</t>
  </si>
  <si>
    <t>Wymagane dokumenty</t>
  </si>
  <si>
    <t>Plan kontroli produkcji
(w tym badanie re-kwalifikacja)</t>
  </si>
  <si>
    <t>Re-kwalifikacja</t>
  </si>
  <si>
    <t>nie dotyczy</t>
  </si>
  <si>
    <t>Zatwierdzenie warunkowe</t>
  </si>
  <si>
    <t>Załącznik do oceny
Proces produkcyjny / Zatwierdzanie produktów</t>
  </si>
  <si>
    <t>Auflistung aller Unterlieferanten mit Zuordnung auf das Teil und den Prozess inklusive PPF/PPAP Status</t>
  </si>
  <si>
    <t>Prüfberichtsnummer:</t>
  </si>
  <si>
    <t>Prüfberichtsdatum:</t>
  </si>
  <si>
    <t>Prozess FMEA</t>
  </si>
  <si>
    <t>Process FMEA</t>
  </si>
  <si>
    <t>FMEA procesu</t>
  </si>
  <si>
    <t>Design FMEA</t>
  </si>
  <si>
    <t>FMEA projektu</t>
  </si>
  <si>
    <t>ELS:810 01 14
EOT:4 830 08-01QS
PEL:840 01 04</t>
  </si>
  <si>
    <t>Sprache wählen:</t>
  </si>
  <si>
    <t>Select your Language:</t>
  </si>
  <si>
    <t>Wybierz swój język:</t>
  </si>
  <si>
    <t>Rev.03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</si>
</sst>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6"/>
      <color theme="1"/>
      <name val="Aptos Narrow"/>
      <family val="2"/>
      <scheme val="minor"/>
    </font>
    <font>
      <sz val="6"/>
      <color theme="1"/>
      <name val="Univers"/>
      <family val="2"/>
    </font>
    <font>
      <sz val="7"/>
      <color theme="1"/>
      <name val="Univers"/>
      <family val="2"/>
    </font>
    <font>
      <sz val="8"/>
      <color theme="1"/>
      <name val="Univers"/>
      <family val="2"/>
    </font>
    <font>
      <b/>
      <sz val="11"/>
      <color theme="1"/>
      <name val="Univers"/>
      <family val="2"/>
    </font>
    <font>
      <b/>
      <sz val="8"/>
      <color theme="1"/>
      <name val="Univers"/>
      <family val="2"/>
    </font>
    <font>
      <b/>
      <sz val="12"/>
      <color theme="1"/>
      <name val="Univers"/>
      <family val="2"/>
    </font>
    <font>
      <b/>
      <sz val="6"/>
      <color theme="1"/>
      <name val="Univers"/>
      <family val="2"/>
    </font>
    <font>
      <sz val="5"/>
      <color theme="1"/>
      <name val="Univers"/>
      <family val="2"/>
    </font>
    <font>
      <sz val="7"/>
      <name val="Univers"/>
      <family val="2"/>
    </font>
    <font>
      <sz val="7"/>
      <name val="Wingdings 3"/>
      <family val="1"/>
      <charset val="2"/>
    </font>
    <font>
      <b/>
      <sz val="7"/>
      <name val="Univers"/>
      <family val="2"/>
    </font>
    <font>
      <sz val="7"/>
      <name val="Aptos Narrow"/>
      <family val="2"/>
      <scheme val="minor"/>
    </font>
    <font>
      <b/>
      <sz val="6"/>
      <name val="Univers"/>
      <family val="2"/>
    </font>
    <font>
      <sz val="5"/>
      <name val="Univers"/>
      <family val="2"/>
    </font>
    <font>
      <sz val="11"/>
      <color theme="1"/>
      <name val="Univers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  <font>
      <sz val="10"/>
      <color theme="1"/>
      <name val="Univers"/>
      <family val="2"/>
    </font>
    <font>
      <sz val="8"/>
      <name val="Univers"/>
      <family val="2"/>
    </font>
    <font>
      <sz val="8"/>
      <color rgb="FFFF0000"/>
      <name val="Univers"/>
      <family val="2"/>
    </font>
    <font>
      <sz val="6"/>
      <name val="Univers"/>
      <family val="2"/>
    </font>
    <font>
      <sz val="6"/>
      <color rgb="FFFF0000"/>
      <name val="Univers"/>
      <family val="2"/>
    </font>
    <font>
      <b/>
      <sz val="7"/>
      <color theme="1"/>
      <name val="Univers"/>
      <family val="2"/>
    </font>
    <font>
      <i/>
      <sz val="6"/>
      <color theme="1"/>
      <name val="Univers"/>
      <family val="2"/>
    </font>
    <font>
      <b/>
      <sz val="8"/>
      <color theme="3" tint="0.499984740745262"/>
      <name val="Univers"/>
      <family val="2"/>
    </font>
    <font>
      <sz val="9"/>
      <color theme="1"/>
      <name val="Univers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8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330">
    <xf numFmtId="0" fontId="0" fillId="0" borderId="0" xfId="0"/>
    <xf numFmtId="0" fontId="0" fillId="5" borderId="0" xfId="0" applyFill="1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0" fillId="8" borderId="0" xfId="0" applyFill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wrapText="1"/>
    </xf>
    <xf numFmtId="0" fontId="11" fillId="0" borderId="24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5" fillId="0" borderId="23" xfId="0" applyFont="1" applyBorder="1"/>
    <xf numFmtId="0" fontId="5" fillId="0" borderId="22" xfId="0" applyFont="1" applyBorder="1"/>
    <xf numFmtId="0" fontId="2" fillId="0" borderId="0" xfId="0" applyFont="1"/>
    <xf numFmtId="0" fontId="0" fillId="0" borderId="23" xfId="0" applyBorder="1"/>
    <xf numFmtId="0" fontId="1" fillId="0" borderId="0" xfId="0" applyFont="1" applyProtection="1">
      <protection locked="0"/>
    </xf>
    <xf numFmtId="0" fontId="0" fillId="0" borderId="22" xfId="0" applyBorder="1"/>
    <xf numFmtId="0" fontId="5" fillId="0" borderId="0" xfId="0" applyFont="1"/>
    <xf numFmtId="49" fontId="0" fillId="0" borderId="0" xfId="0" applyNumberFormat="1"/>
    <xf numFmtId="0" fontId="3" fillId="0" borderId="29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0" xfId="0" applyFill="1"/>
    <xf numFmtId="0" fontId="0" fillId="10" borderId="0" xfId="0" applyFill="1" applyAlignment="1">
      <alignment wrapText="1"/>
    </xf>
    <xf numFmtId="0" fontId="0" fillId="0" borderId="1" xfId="0" applyBorder="1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11" borderId="0" xfId="0" applyFill="1" applyAlignment="1">
      <alignment horizontal="center" vertical="center"/>
    </xf>
    <xf numFmtId="0" fontId="0" fillId="11" borderId="0" xfId="0" applyFill="1"/>
    <xf numFmtId="0" fontId="0" fillId="11" borderId="0" xfId="0" applyFill="1" applyAlignment="1">
      <alignment wrapText="1"/>
    </xf>
    <xf numFmtId="0" fontId="3" fillId="0" borderId="0" xfId="0" applyFont="1" applyAlignment="1">
      <alignment horizontal="left" vertical="center" wrapText="1"/>
    </xf>
    <xf numFmtId="0" fontId="27" fillId="0" borderId="0" xfId="0" applyFont="1" applyAlignment="1" applyProtection="1">
      <alignment horizontal="center" vertical="center" wrapText="1"/>
      <protection locked="0"/>
    </xf>
    <xf numFmtId="0" fontId="27" fillId="0" borderId="29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>
      <alignment horizontal="left"/>
    </xf>
    <xf numFmtId="0" fontId="5" fillId="0" borderId="26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47" xfId="0" applyFont="1" applyBorder="1"/>
    <xf numFmtId="0" fontId="1" fillId="0" borderId="0" xfId="0" applyFont="1"/>
    <xf numFmtId="0" fontId="5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1" fillId="0" borderId="23" xfId="0" applyFont="1" applyBorder="1"/>
    <xf numFmtId="0" fontId="1" fillId="0" borderId="22" xfId="0" applyFont="1" applyBorder="1"/>
    <xf numFmtId="0" fontId="3" fillId="0" borderId="29" xfId="0" applyFont="1" applyBorder="1" applyAlignment="1">
      <alignment wrapText="1"/>
    </xf>
    <xf numFmtId="0" fontId="3" fillId="0" borderId="29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49" fontId="16" fillId="0" borderId="29" xfId="0" applyNumberFormat="1" applyFont="1" applyBorder="1" applyAlignment="1">
      <alignment vertical="center" wrapText="1"/>
    </xf>
    <xf numFmtId="49" fontId="16" fillId="0" borderId="0" xfId="0" applyNumberFormat="1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7" fillId="0" borderId="22" xfId="0" applyFont="1" applyBorder="1"/>
    <xf numFmtId="0" fontId="17" fillId="0" borderId="23" xfId="0" applyFont="1" applyBorder="1"/>
    <xf numFmtId="14" fontId="3" fillId="0" borderId="0" xfId="0" applyNumberFormat="1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26" xfId="0" applyBorder="1"/>
    <xf numFmtId="0" fontId="0" fillId="0" borderId="27" xfId="0" applyBorder="1"/>
    <xf numFmtId="0" fontId="2" fillId="0" borderId="27" xfId="0" applyFont="1" applyBorder="1"/>
    <xf numFmtId="0" fontId="2" fillId="0" borderId="27" xfId="0" applyFont="1" applyBorder="1" applyAlignment="1">
      <alignment horizontal="left"/>
    </xf>
    <xf numFmtId="0" fontId="5" fillId="0" borderId="27" xfId="0" applyFont="1" applyBorder="1" applyAlignment="1">
      <alignment vertical="center"/>
    </xf>
    <xf numFmtId="0" fontId="0" fillId="0" borderId="28" xfId="0" applyBorder="1"/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16" xfId="0" applyBorder="1"/>
    <xf numFmtId="0" fontId="0" fillId="0" borderId="17" xfId="0" applyBorder="1"/>
    <xf numFmtId="0" fontId="2" fillId="0" borderId="17" xfId="0" applyFont="1" applyBorder="1"/>
    <xf numFmtId="0" fontId="0" fillId="0" borderId="20" xfId="0" applyBorder="1"/>
    <xf numFmtId="0" fontId="17" fillId="0" borderId="0" xfId="0" applyFont="1"/>
    <xf numFmtId="0" fontId="3" fillId="0" borderId="0" xfId="0" applyFont="1"/>
    <xf numFmtId="0" fontId="17" fillId="0" borderId="21" xfId="0" applyFont="1" applyBorder="1"/>
    <xf numFmtId="0" fontId="17" fillId="0" borderId="3" xfId="0" applyFont="1" applyBorder="1"/>
    <xf numFmtId="0" fontId="3" fillId="0" borderId="3" xfId="0" applyFont="1" applyBorder="1"/>
    <xf numFmtId="0" fontId="17" fillId="0" borderId="45" xfId="0" applyFont="1" applyBorder="1"/>
    <xf numFmtId="0" fontId="17" fillId="0" borderId="26" xfId="0" applyFont="1" applyBorder="1"/>
    <xf numFmtId="0" fontId="17" fillId="0" borderId="27" xfId="0" applyFont="1" applyBorder="1"/>
    <xf numFmtId="0" fontId="3" fillId="0" borderId="27" xfId="0" applyFont="1" applyBorder="1"/>
    <xf numFmtId="0" fontId="17" fillId="0" borderId="28" xfId="0" applyFont="1" applyBorder="1"/>
    <xf numFmtId="0" fontId="27" fillId="4" borderId="5" xfId="0" applyFont="1" applyFill="1" applyBorder="1" applyAlignment="1">
      <alignment horizontal="center" vertical="center"/>
    </xf>
    <xf numFmtId="0" fontId="27" fillId="4" borderId="6" xfId="0" applyFont="1" applyFill="1" applyBorder="1" applyAlignment="1">
      <alignment horizontal="center" vertical="center"/>
    </xf>
    <xf numFmtId="0" fontId="27" fillId="4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center" vertical="center" wrapText="1"/>
      <protection locked="0"/>
    </xf>
    <xf numFmtId="49" fontId="16" fillId="0" borderId="30" xfId="0" applyNumberFormat="1" applyFont="1" applyBorder="1" applyAlignment="1" applyProtection="1">
      <alignment horizontal="center" vertical="center" wrapText="1"/>
      <protection locked="0"/>
    </xf>
    <xf numFmtId="49" fontId="16" fillId="0" borderId="29" xfId="0" applyNumberFormat="1" applyFont="1" applyBorder="1" applyAlignment="1" applyProtection="1">
      <alignment horizontal="center" vertical="center" wrapText="1"/>
      <protection locked="0"/>
    </xf>
    <xf numFmtId="49" fontId="16" fillId="0" borderId="31" xfId="0" applyNumberFormat="1" applyFont="1" applyBorder="1" applyAlignment="1" applyProtection="1">
      <alignment horizontal="center" vertical="center" wrapText="1"/>
      <protection locked="0"/>
    </xf>
    <xf numFmtId="49" fontId="16" fillId="0" borderId="33" xfId="0" applyNumberFormat="1" applyFont="1" applyBorder="1" applyAlignment="1" applyProtection="1">
      <alignment horizontal="center" vertical="center" wrapText="1"/>
      <protection locked="0"/>
    </xf>
    <xf numFmtId="49" fontId="16" fillId="0" borderId="3" xfId="0" applyNumberFormat="1" applyFont="1" applyBorder="1" applyAlignment="1" applyProtection="1">
      <alignment horizontal="center" vertical="center" wrapText="1"/>
      <protection locked="0"/>
    </xf>
    <xf numFmtId="49" fontId="16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3" fillId="0" borderId="30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left" wrapText="1"/>
    </xf>
    <xf numFmtId="0" fontId="10" fillId="0" borderId="17" xfId="0" applyFont="1" applyBorder="1" applyAlignment="1">
      <alignment horizontal="left" wrapText="1"/>
    </xf>
    <xf numFmtId="0" fontId="10" fillId="0" borderId="23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4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7" fillId="0" borderId="10" xfId="0" applyFont="1" applyBorder="1" applyAlignment="1" applyProtection="1">
      <alignment horizontal="center" vertical="center" wrapText="1"/>
      <protection locked="0"/>
    </xf>
    <xf numFmtId="0" fontId="27" fillId="0" borderId="11" xfId="0" applyFont="1" applyBorder="1" applyAlignment="1" applyProtection="1">
      <alignment horizontal="center" vertical="center" wrapText="1"/>
      <protection locked="0"/>
    </xf>
    <xf numFmtId="0" fontId="27" fillId="0" borderId="12" xfId="0" applyFont="1" applyBorder="1" applyAlignment="1" applyProtection="1">
      <alignment horizontal="center" vertical="center" wrapText="1"/>
      <protection locked="0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27" fillId="0" borderId="15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27" fillId="0" borderId="35" xfId="0" applyFont="1" applyBorder="1" applyAlignment="1" applyProtection="1">
      <alignment horizontal="center" vertical="center" wrapText="1"/>
      <protection locked="0"/>
    </xf>
    <xf numFmtId="0" fontId="27" fillId="0" borderId="36" xfId="0" applyFont="1" applyBorder="1" applyAlignment="1" applyProtection="1">
      <alignment horizontal="center" vertical="center" wrapText="1"/>
      <protection locked="0"/>
    </xf>
    <xf numFmtId="0" fontId="27" fillId="0" borderId="37" xfId="0" applyFont="1" applyBorder="1" applyAlignment="1" applyProtection="1">
      <alignment horizontal="center" vertical="center" wrapText="1"/>
      <protection locked="0"/>
    </xf>
    <xf numFmtId="0" fontId="9" fillId="2" borderId="30" xfId="0" applyFont="1" applyFill="1" applyBorder="1" applyAlignment="1">
      <alignment horizontal="center" vertical="top"/>
    </xf>
    <xf numFmtId="0" fontId="9" fillId="2" borderId="31" xfId="0" applyFont="1" applyFill="1" applyBorder="1" applyAlignment="1">
      <alignment horizontal="center" vertical="top"/>
    </xf>
    <xf numFmtId="0" fontId="22" fillId="2" borderId="2" xfId="0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horizontal="center" vertical="center"/>
    </xf>
    <xf numFmtId="0" fontId="22" fillId="2" borderId="33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30" xfId="0" applyFont="1" applyBorder="1" applyAlignment="1" applyProtection="1">
      <alignment horizontal="center" vertical="center" wrapText="1"/>
      <protection locked="0"/>
    </xf>
    <xf numFmtId="0" fontId="27" fillId="0" borderId="29" xfId="0" applyFont="1" applyBorder="1" applyAlignment="1" applyProtection="1">
      <alignment horizontal="center" vertical="center" wrapText="1"/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0" fontId="27" fillId="0" borderId="33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27" fillId="0" borderId="32" xfId="0" applyFont="1" applyBorder="1" applyAlignment="1" applyProtection="1">
      <alignment horizontal="center" vertical="center" wrapText="1"/>
      <protection locked="0"/>
    </xf>
    <xf numFmtId="14" fontId="27" fillId="0" borderId="1" xfId="0" applyNumberFormat="1" applyFont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/>
    </xf>
    <xf numFmtId="0" fontId="5" fillId="4" borderId="20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22" xfId="0" applyFont="1" applyFill="1" applyBorder="1" applyAlignment="1">
      <alignment horizontal="left" vertical="center"/>
    </xf>
    <xf numFmtId="0" fontId="5" fillId="4" borderId="26" xfId="0" applyFont="1" applyFill="1" applyBorder="1" applyAlignment="1">
      <alignment horizontal="left" vertical="center"/>
    </xf>
    <xf numFmtId="0" fontId="5" fillId="4" borderId="27" xfId="0" applyFont="1" applyFill="1" applyBorder="1" applyAlignment="1">
      <alignment horizontal="left" vertical="center"/>
    </xf>
    <xf numFmtId="0" fontId="5" fillId="4" borderId="28" xfId="0" applyFont="1" applyFill="1" applyBorder="1" applyAlignment="1">
      <alignment horizontal="left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9" fillId="0" borderId="29" xfId="0" applyFont="1" applyBorder="1" applyAlignment="1" applyProtection="1">
      <alignment horizontal="center" vertical="center" wrapText="1"/>
      <protection locked="0"/>
    </xf>
    <xf numFmtId="0" fontId="29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27" fillId="0" borderId="8" xfId="0" applyFont="1" applyBorder="1" applyAlignment="1" applyProtection="1">
      <alignment horizontal="center" vertical="center" wrapText="1"/>
      <protection locked="0"/>
    </xf>
    <xf numFmtId="0" fontId="27" fillId="0" borderId="9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>
      <alignment horizontal="left" vertical="center" wrapText="1"/>
    </xf>
    <xf numFmtId="0" fontId="27" fillId="4" borderId="30" xfId="0" applyFont="1" applyFill="1" applyBorder="1" applyAlignment="1">
      <alignment horizontal="center" vertical="center" wrapText="1"/>
    </xf>
    <xf numFmtId="0" fontId="27" fillId="4" borderId="29" xfId="0" applyFont="1" applyFill="1" applyBorder="1" applyAlignment="1">
      <alignment horizontal="center" vertical="center" wrapText="1"/>
    </xf>
    <xf numFmtId="0" fontId="27" fillId="4" borderId="3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left" vertical="center" wrapText="1"/>
    </xf>
    <xf numFmtId="0" fontId="27" fillId="0" borderId="3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43" xfId="0" applyFont="1" applyBorder="1" applyAlignment="1">
      <alignment horizontal="left" vertical="center" wrapText="1"/>
    </xf>
    <xf numFmtId="0" fontId="3" fillId="2" borderId="44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27" fillId="0" borderId="39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7" fillId="0" borderId="30" xfId="0" applyFont="1" applyBorder="1" applyAlignment="1" applyProtection="1">
      <alignment horizontal="center"/>
      <protection locked="0"/>
    </xf>
    <xf numFmtId="0" fontId="17" fillId="0" borderId="29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center"/>
      <protection locked="0"/>
    </xf>
    <xf numFmtId="0" fontId="17" fillId="0" borderId="2" xfId="0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32" xfId="0" applyFont="1" applyBorder="1" applyAlignment="1" applyProtection="1">
      <alignment horizontal="center"/>
      <protection locked="0"/>
    </xf>
    <xf numFmtId="0" fontId="17" fillId="0" borderId="33" xfId="0" applyFont="1" applyBorder="1" applyAlignment="1" applyProtection="1">
      <alignment horizontal="center"/>
      <protection locked="0"/>
    </xf>
    <xf numFmtId="0" fontId="17" fillId="0" borderId="3" xfId="0" applyFont="1" applyBorder="1" applyAlignment="1" applyProtection="1">
      <alignment horizontal="center"/>
      <protection locked="0"/>
    </xf>
    <xf numFmtId="0" fontId="17" fillId="0" borderId="4" xfId="0" applyFont="1" applyBorder="1" applyAlignment="1" applyProtection="1">
      <alignment horizontal="center"/>
      <protection locked="0"/>
    </xf>
    <xf numFmtId="0" fontId="3" fillId="0" borderId="2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9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0" fillId="0" borderId="16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ny 3" xfId="1" xr:uid="{BF610B6B-D801-4845-8416-55B79F29E544}"/>
    <cellStyle name="Standard" xfId="0" builtinId="0"/>
  </cellStyles>
  <dxfs count="28">
    <dxf>
      <fill>
        <patternFill>
          <bgColor rgb="FFFFFF8F"/>
        </patternFill>
      </fill>
    </dxf>
    <dxf>
      <fill>
        <patternFill>
          <bgColor rgb="FFFFFF8F"/>
        </patternFill>
      </fill>
    </dxf>
    <dxf>
      <fill>
        <patternFill>
          <bgColor rgb="FFFFFF8F"/>
        </patternFill>
      </fill>
    </dxf>
    <dxf>
      <fill>
        <patternFill>
          <bgColor rgb="FFFFFF8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8F"/>
        </patternFill>
      </fill>
    </dxf>
    <dxf>
      <fill>
        <patternFill>
          <bgColor rgb="FFFFFF8F"/>
        </patternFill>
      </fill>
    </dxf>
    <dxf>
      <fill>
        <patternFill>
          <bgColor rgb="FFFFFF8F"/>
        </patternFill>
      </fill>
    </dxf>
    <dxf>
      <fill>
        <patternFill>
          <bgColor rgb="FFFFFF8F"/>
        </patternFill>
      </fill>
    </dxf>
    <dxf>
      <fill>
        <patternFill>
          <bgColor rgb="FFFFFF8F"/>
        </patternFill>
      </fill>
    </dxf>
    <dxf>
      <font>
        <b/>
        <i val="0"/>
        <color rgb="FFFFC000"/>
      </font>
    </dxf>
    <dxf>
      <font>
        <b/>
        <i val="0"/>
        <color theme="3" tint="0.499984740745262"/>
      </font>
    </dxf>
    <dxf>
      <font>
        <b/>
        <i val="0"/>
        <color rgb="FFFFC000"/>
      </font>
    </dxf>
    <dxf>
      <font>
        <b/>
        <i val="0"/>
        <color rgb="FFFFC000"/>
      </font>
    </dxf>
    <dxf>
      <font>
        <b/>
        <i val="0"/>
        <color theme="3" tint="0.499984740745262"/>
      </font>
    </dxf>
    <dxf>
      <font>
        <b/>
        <i val="0"/>
        <color rgb="FFFFC000"/>
      </font>
    </dxf>
    <dxf>
      <font>
        <b/>
        <i val="0"/>
        <color theme="3" tint="0.499984740745262"/>
      </font>
    </dxf>
    <dxf>
      <font>
        <b/>
        <i val="0"/>
        <color rgb="FFFFC000"/>
      </font>
    </dxf>
    <dxf>
      <font>
        <b/>
        <i val="0"/>
        <color theme="3" tint="0.499984740745262"/>
      </font>
    </dxf>
    <dxf>
      <fill>
        <patternFill>
          <bgColor rgb="FFFFFF8F"/>
        </patternFill>
      </fill>
    </dxf>
    <dxf>
      <fill>
        <patternFill>
          <bgColor rgb="FFFFFF8F"/>
        </patternFill>
      </fill>
    </dxf>
    <dxf>
      <fill>
        <patternFill>
          <bgColor rgb="FFFFFF8F"/>
        </patternFill>
      </fill>
    </dxf>
    <dxf>
      <font>
        <color auto="1"/>
      </font>
      <fill>
        <patternFill>
          <bgColor rgb="FFFFFF8F"/>
        </patternFill>
      </fill>
    </dxf>
    <dxf>
      <font>
        <color auto="1"/>
      </font>
      <fill>
        <patternFill>
          <bgColor rgb="FFFFFF8F"/>
        </patternFill>
      </fill>
    </dxf>
  </dxfs>
  <tableStyles count="0" defaultTableStyle="TableStyleMedium2" defaultPivotStyle="PivotStyleLight16"/>
  <colors>
    <mruColors>
      <color rgb="FFFFFF8F"/>
      <color rgb="FFFFFF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Data!$E$5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Drop" dropStyle="combo" dx="26" fmlaLink="Language!$B$2" fmlaRange="Language!$C$3:$C$5" noThreeD="1" sel="2" val="0"/>
</file>

<file path=xl/ctrlProps/ctrlProp17.xml><?xml version="1.0" encoding="utf-8"?>
<formControlPr xmlns="http://schemas.microsoft.com/office/spreadsheetml/2009/9/main" objectType="Drop" dropStyle="combo" dx="26" fmlaLink="Language!$B$2" fmlaRange="Language!$C$3:$C$5" noThreeD="1" sel="2" val="0"/>
</file>

<file path=xl/ctrlProps/ctrlProp2.xml><?xml version="1.0" encoding="utf-8"?>
<formControlPr xmlns="http://schemas.microsoft.com/office/spreadsheetml/2009/9/main" objectType="CheckBox" fmlaLink="Data!$E$4" lockText="1" noThreeD="1"/>
</file>

<file path=xl/ctrlProps/ctrlProp3.xml><?xml version="1.0" encoding="utf-8"?>
<formControlPr xmlns="http://schemas.microsoft.com/office/spreadsheetml/2009/9/main" objectType="CheckBox" checked="Checked" fmlaLink="Data!$E$6" lockText="1" noThreeD="1"/>
</file>

<file path=xl/ctrlProps/ctrlProp4.xml><?xml version="1.0" encoding="utf-8"?>
<formControlPr xmlns="http://schemas.microsoft.com/office/spreadsheetml/2009/9/main" objectType="CheckBox" fmlaLink="Data!$E$7" lockText="1" noThreeD="1"/>
</file>

<file path=xl/ctrlProps/ctrlProp5.xml><?xml version="1.0" encoding="utf-8"?>
<formControlPr xmlns="http://schemas.microsoft.com/office/spreadsheetml/2009/9/main" objectType="CheckBox" fmlaLink="Data!$E$8" lockText="1" noThreeD="1"/>
</file>

<file path=xl/ctrlProps/ctrlProp6.xml><?xml version="1.0" encoding="utf-8"?>
<formControlPr xmlns="http://schemas.microsoft.com/office/spreadsheetml/2009/9/main" objectType="Drop" dropStyle="combo" dx="26" fmlaLink="Language!$B$2" fmlaRange="Language!$C$3:$C$5" noThreeD="1" sel="2" val="0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30480</xdr:colOff>
          <xdr:row>18</xdr:row>
          <xdr:rowOff>76200</xdr:rowOff>
        </xdr:from>
        <xdr:to>
          <xdr:col>26</xdr:col>
          <xdr:colOff>99060</xdr:colOff>
          <xdr:row>21</xdr:row>
          <xdr:rowOff>22860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30480</xdr:colOff>
          <xdr:row>18</xdr:row>
          <xdr:rowOff>76200</xdr:rowOff>
        </xdr:from>
        <xdr:to>
          <xdr:col>24</xdr:col>
          <xdr:colOff>99060</xdr:colOff>
          <xdr:row>21</xdr:row>
          <xdr:rowOff>22860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30480</xdr:colOff>
          <xdr:row>18</xdr:row>
          <xdr:rowOff>76200</xdr:rowOff>
        </xdr:from>
        <xdr:to>
          <xdr:col>28</xdr:col>
          <xdr:colOff>99060</xdr:colOff>
          <xdr:row>21</xdr:row>
          <xdr:rowOff>22860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30480</xdr:colOff>
          <xdr:row>18</xdr:row>
          <xdr:rowOff>76200</xdr:rowOff>
        </xdr:from>
        <xdr:to>
          <xdr:col>30</xdr:col>
          <xdr:colOff>99060</xdr:colOff>
          <xdr:row>21</xdr:row>
          <xdr:rowOff>22860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30480</xdr:colOff>
          <xdr:row>18</xdr:row>
          <xdr:rowOff>76200</xdr:rowOff>
        </xdr:from>
        <xdr:to>
          <xdr:col>32</xdr:col>
          <xdr:colOff>99060</xdr:colOff>
          <xdr:row>21</xdr:row>
          <xdr:rowOff>22860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320040</xdr:colOff>
          <xdr:row>3</xdr:row>
          <xdr:rowOff>38100</xdr:rowOff>
        </xdr:from>
        <xdr:to>
          <xdr:col>55</xdr:col>
          <xdr:colOff>975360</xdr:colOff>
          <xdr:row>5</xdr:row>
          <xdr:rowOff>68580</xdr:rowOff>
        </xdr:to>
        <xdr:sp macro="" textlink="">
          <xdr:nvSpPr>
            <xdr:cNvPr id="1039" name="Drop Dow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45720</xdr:colOff>
          <xdr:row>74</xdr:row>
          <xdr:rowOff>60960</xdr:rowOff>
        </xdr:from>
        <xdr:to>
          <xdr:col>17</xdr:col>
          <xdr:colOff>0</xdr:colOff>
          <xdr:row>77</xdr:row>
          <xdr:rowOff>22860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74</xdr:row>
          <xdr:rowOff>60960</xdr:rowOff>
        </xdr:from>
        <xdr:to>
          <xdr:col>28</xdr:col>
          <xdr:colOff>0</xdr:colOff>
          <xdr:row>77</xdr:row>
          <xdr:rowOff>22860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45720</xdr:colOff>
          <xdr:row>74</xdr:row>
          <xdr:rowOff>60960</xdr:rowOff>
        </xdr:from>
        <xdr:to>
          <xdr:col>39</xdr:col>
          <xdr:colOff>0</xdr:colOff>
          <xdr:row>77</xdr:row>
          <xdr:rowOff>22860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45720</xdr:colOff>
          <xdr:row>99</xdr:row>
          <xdr:rowOff>60960</xdr:rowOff>
        </xdr:from>
        <xdr:to>
          <xdr:col>17</xdr:col>
          <xdr:colOff>0</xdr:colOff>
          <xdr:row>102</xdr:row>
          <xdr:rowOff>22860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99</xdr:row>
          <xdr:rowOff>60960</xdr:rowOff>
        </xdr:from>
        <xdr:to>
          <xdr:col>28</xdr:col>
          <xdr:colOff>0</xdr:colOff>
          <xdr:row>102</xdr:row>
          <xdr:rowOff>22860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45720</xdr:colOff>
          <xdr:row>99</xdr:row>
          <xdr:rowOff>60960</xdr:rowOff>
        </xdr:from>
        <xdr:to>
          <xdr:col>39</xdr:col>
          <xdr:colOff>0</xdr:colOff>
          <xdr:row>102</xdr:row>
          <xdr:rowOff>22860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45720</xdr:colOff>
          <xdr:row>124</xdr:row>
          <xdr:rowOff>60960</xdr:rowOff>
        </xdr:from>
        <xdr:to>
          <xdr:col>17</xdr:col>
          <xdr:colOff>0</xdr:colOff>
          <xdr:row>127</xdr:row>
          <xdr:rowOff>22860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124</xdr:row>
          <xdr:rowOff>60960</xdr:rowOff>
        </xdr:from>
        <xdr:to>
          <xdr:col>28</xdr:col>
          <xdr:colOff>0</xdr:colOff>
          <xdr:row>127</xdr:row>
          <xdr:rowOff>22860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45720</xdr:colOff>
          <xdr:row>124</xdr:row>
          <xdr:rowOff>60960</xdr:rowOff>
        </xdr:from>
        <xdr:to>
          <xdr:col>39</xdr:col>
          <xdr:colOff>0</xdr:colOff>
          <xdr:row>127</xdr:row>
          <xdr:rowOff>22860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327660</xdr:colOff>
          <xdr:row>3</xdr:row>
          <xdr:rowOff>15240</xdr:rowOff>
        </xdr:from>
        <xdr:to>
          <xdr:col>55</xdr:col>
          <xdr:colOff>982980</xdr:colOff>
          <xdr:row>5</xdr:row>
          <xdr:rowOff>60960</xdr:rowOff>
        </xdr:to>
        <xdr:sp macro="" textlink="">
          <xdr:nvSpPr>
            <xdr:cNvPr id="3086" name="Drop Down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327660</xdr:colOff>
          <xdr:row>3</xdr:row>
          <xdr:rowOff>22860</xdr:rowOff>
        </xdr:from>
        <xdr:to>
          <xdr:col>55</xdr:col>
          <xdr:colOff>982980</xdr:colOff>
          <xdr:row>5</xdr:row>
          <xdr:rowOff>68580</xdr:rowOff>
        </xdr:to>
        <xdr:sp macro="" textlink="">
          <xdr:nvSpPr>
            <xdr:cNvPr id="7170" name="Drop Dow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2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13" Type="http://schemas.openxmlformats.org/officeDocument/2006/relationships/ctrlProp" Target="../ctrlProps/ctrlProp1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12" Type="http://schemas.openxmlformats.org/officeDocument/2006/relationships/ctrlProp" Target="../ctrlProps/ctrlProp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11" Type="http://schemas.openxmlformats.org/officeDocument/2006/relationships/ctrlProp" Target="../ctrlProps/ctrlProp14.xml"/><Relationship Id="rId5" Type="http://schemas.openxmlformats.org/officeDocument/2006/relationships/ctrlProp" Target="../ctrlProps/ctrlProp8.xml"/><Relationship Id="rId10" Type="http://schemas.openxmlformats.org/officeDocument/2006/relationships/ctrlProp" Target="../ctrlProps/ctrlProp13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54ED0-140E-41EE-A577-32F175E8760E}">
  <sheetPr>
    <tabColor theme="9" tint="0.79998168889431442"/>
    <pageSetUpPr fitToPage="1"/>
  </sheetPr>
  <dimension ref="B1:BD627"/>
  <sheetViews>
    <sheetView showGridLines="0" tabSelected="1" zoomScale="170" zoomScaleNormal="170" zoomScaleSheetLayoutView="160" zoomScalePageLayoutView="150" workbookViewId="0">
      <selection activeCell="M6" sqref="M6:Y7"/>
    </sheetView>
  </sheetViews>
  <sheetFormatPr baseColWidth="10" defaultColWidth="11.5546875" defaultRowHeight="14.4" x14ac:dyDescent="0.3"/>
  <cols>
    <col min="1" max="1" width="5.6640625" customWidth="1"/>
    <col min="2" max="50" width="2" customWidth="1"/>
    <col min="51" max="54" width="2.77734375" customWidth="1"/>
    <col min="55" max="55" width="9" customWidth="1"/>
    <col min="56" max="56" width="14.77734375" customWidth="1"/>
    <col min="57" max="66" width="2.77734375" customWidth="1"/>
  </cols>
  <sheetData>
    <row r="1" spans="2:56" ht="7.2" customHeight="1" x14ac:dyDescent="0.3">
      <c r="B1" s="147" t="str">
        <f>HLOOKUP(Language!$B$2,Language!$C$12:$H$552,3)</f>
        <v>ELS:810 01 14
EOT:4 830 08-01QS
PEL:840 01 04</v>
      </c>
      <c r="C1" s="148"/>
      <c r="D1" s="148"/>
      <c r="E1" s="148"/>
      <c r="F1" s="148"/>
      <c r="G1" s="153" t="s">
        <v>294</v>
      </c>
      <c r="H1" s="154"/>
      <c r="I1" s="141" t="str">
        <f>HLOOKUP(Language!$B$2,Language!$C$12:$H$552,2)</f>
        <v>List of Requirements
Production Process / Product Approval</v>
      </c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2"/>
      <c r="AR1" s="159" t="e" vm="1">
        <v>#VALUE!</v>
      </c>
      <c r="AS1" s="160"/>
      <c r="AT1" s="160"/>
      <c r="AU1" s="160"/>
      <c r="AV1" s="160"/>
      <c r="AW1" s="160"/>
      <c r="AX1" s="161"/>
    </row>
    <row r="2" spans="2:56" ht="7.2" customHeight="1" x14ac:dyDescent="0.3">
      <c r="B2" s="149"/>
      <c r="C2" s="150"/>
      <c r="D2" s="150"/>
      <c r="E2" s="150"/>
      <c r="F2" s="150"/>
      <c r="G2" s="155"/>
      <c r="H2" s="156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4"/>
      <c r="AR2" s="162"/>
      <c r="AS2" s="163"/>
      <c r="AT2" s="163"/>
      <c r="AU2" s="163"/>
      <c r="AV2" s="163"/>
      <c r="AW2" s="163"/>
      <c r="AX2" s="164"/>
    </row>
    <row r="3" spans="2:56" ht="7.2" customHeight="1" thickBot="1" x14ac:dyDescent="0.35">
      <c r="B3" s="149"/>
      <c r="C3" s="150"/>
      <c r="D3" s="150"/>
      <c r="E3" s="150"/>
      <c r="F3" s="150"/>
      <c r="G3" s="155"/>
      <c r="H3" s="156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4"/>
      <c r="AR3" s="162"/>
      <c r="AS3" s="163"/>
      <c r="AT3" s="163"/>
      <c r="AU3" s="163"/>
      <c r="AV3" s="163"/>
      <c r="AW3" s="163"/>
      <c r="AX3" s="164"/>
    </row>
    <row r="4" spans="2:56" ht="7.2" customHeight="1" x14ac:dyDescent="0.3">
      <c r="B4" s="151"/>
      <c r="C4" s="152"/>
      <c r="D4" s="152"/>
      <c r="E4" s="152"/>
      <c r="F4" s="152"/>
      <c r="G4" s="157"/>
      <c r="H4" s="158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6"/>
      <c r="AR4" s="165"/>
      <c r="AS4" s="166"/>
      <c r="AT4" s="166"/>
      <c r="AU4" s="166"/>
      <c r="AV4" s="166"/>
      <c r="AW4" s="166"/>
      <c r="AX4" s="167"/>
      <c r="BB4" s="204" t="str">
        <f>HLOOKUP(Language!$B$2,Language!$C$12:$H$552,4)</f>
        <v>Select your Language:</v>
      </c>
      <c r="BC4" s="205"/>
      <c r="BD4" s="206"/>
    </row>
    <row r="5" spans="2:56" ht="7.2" customHeight="1" x14ac:dyDescent="0.3">
      <c r="B5" s="12"/>
      <c r="C5" s="13"/>
      <c r="D5" s="13"/>
      <c r="E5" s="13"/>
      <c r="F5" s="13"/>
      <c r="G5" s="13"/>
      <c r="H5" s="14"/>
      <c r="I5" s="13"/>
      <c r="J5" s="13"/>
      <c r="K5" s="13"/>
      <c r="L5" s="13"/>
      <c r="M5" s="13"/>
      <c r="N5" s="13"/>
      <c r="O5" s="13"/>
      <c r="P5" s="13"/>
      <c r="Q5" s="13"/>
      <c r="R5" s="15"/>
      <c r="S5" s="15"/>
      <c r="T5" s="15"/>
      <c r="U5" s="16"/>
      <c r="V5" s="16"/>
      <c r="W5" s="14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8"/>
      <c r="AS5" s="18"/>
      <c r="AT5" s="18"/>
      <c r="AU5" s="18"/>
      <c r="AV5" s="18"/>
      <c r="AW5" s="18"/>
      <c r="AX5" s="19"/>
      <c r="BB5" s="207"/>
      <c r="BC5" s="208"/>
      <c r="BD5" s="209"/>
    </row>
    <row r="6" spans="2:56" ht="7.2" customHeight="1" thickBot="1" x14ac:dyDescent="0.35">
      <c r="B6" s="20"/>
      <c r="C6" s="26"/>
      <c r="D6" s="180" t="str">
        <f>HLOOKUP(Language!$B$2,Language!$C$12:$H$552,7)</f>
        <v>Supplier (contractual partner)</v>
      </c>
      <c r="E6" s="180"/>
      <c r="F6" s="180"/>
      <c r="G6" s="180"/>
      <c r="H6" s="180"/>
      <c r="I6" s="180"/>
      <c r="J6" s="180"/>
      <c r="K6" s="180"/>
      <c r="L6" s="180"/>
      <c r="M6" s="174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6"/>
      <c r="Z6" s="37"/>
      <c r="AA6" s="180" t="str">
        <f>HLOOKUP(Language!$B$2,Language!$C$12:$H$552,8)</f>
        <v>Production location:</v>
      </c>
      <c r="AB6" s="180"/>
      <c r="AC6" s="180"/>
      <c r="AD6" s="180"/>
      <c r="AE6" s="180"/>
      <c r="AF6" s="180"/>
      <c r="AG6" s="180"/>
      <c r="AH6" s="180"/>
      <c r="AI6" s="180"/>
      <c r="AJ6" s="174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6"/>
      <c r="AW6" s="38"/>
      <c r="AX6" s="21"/>
      <c r="BB6" s="210"/>
      <c r="BC6" s="211"/>
      <c r="BD6" s="212"/>
    </row>
    <row r="7" spans="2:56" ht="7.2" customHeight="1" x14ac:dyDescent="0.3">
      <c r="B7" s="20"/>
      <c r="C7" s="26"/>
      <c r="D7" s="181"/>
      <c r="E7" s="181"/>
      <c r="F7" s="181"/>
      <c r="G7" s="181"/>
      <c r="H7" s="181"/>
      <c r="I7" s="181"/>
      <c r="J7" s="181"/>
      <c r="K7" s="181"/>
      <c r="L7" s="181"/>
      <c r="M7" s="177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9"/>
      <c r="Z7" s="37"/>
      <c r="AA7" s="181"/>
      <c r="AB7" s="181"/>
      <c r="AC7" s="181"/>
      <c r="AD7" s="181"/>
      <c r="AE7" s="181"/>
      <c r="AF7" s="181"/>
      <c r="AG7" s="181"/>
      <c r="AH7" s="181"/>
      <c r="AI7" s="181"/>
      <c r="AJ7" s="177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9"/>
      <c r="AW7" s="26"/>
      <c r="AX7" s="21"/>
    </row>
    <row r="8" spans="2:56" ht="7.2" customHeight="1" x14ac:dyDescent="0.3">
      <c r="B8" s="20"/>
      <c r="C8" s="26"/>
      <c r="D8" s="181" t="str">
        <f>HLOOKUP(Language!$B$2,Language!$C$12:$H$552,9)</f>
        <v>Material name:</v>
      </c>
      <c r="E8" s="181"/>
      <c r="F8" s="181"/>
      <c r="G8" s="181"/>
      <c r="H8" s="181"/>
      <c r="I8" s="181"/>
      <c r="J8" s="181"/>
      <c r="K8" s="181"/>
      <c r="L8" s="181"/>
      <c r="M8" s="177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9"/>
      <c r="Z8" s="37"/>
      <c r="AA8" s="181" t="str">
        <f>HLOOKUP(Language!$B$2,Language!$C$12:$H$552,11)</f>
        <v>Drawing number:</v>
      </c>
      <c r="AB8" s="181"/>
      <c r="AC8" s="181"/>
      <c r="AD8" s="181"/>
      <c r="AE8" s="181"/>
      <c r="AF8" s="181"/>
      <c r="AG8" s="181"/>
      <c r="AH8" s="181"/>
      <c r="AI8" s="181"/>
      <c r="AJ8" s="177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9"/>
      <c r="AW8" s="26"/>
      <c r="AX8" s="21"/>
    </row>
    <row r="9" spans="2:56" ht="7.2" customHeight="1" x14ac:dyDescent="0.3">
      <c r="B9" s="20"/>
      <c r="C9" s="26"/>
      <c r="D9" s="181"/>
      <c r="E9" s="181"/>
      <c r="F9" s="181"/>
      <c r="G9" s="181"/>
      <c r="H9" s="181"/>
      <c r="I9" s="181"/>
      <c r="J9" s="181"/>
      <c r="K9" s="181"/>
      <c r="L9" s="181"/>
      <c r="M9" s="177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9"/>
      <c r="Z9" s="37"/>
      <c r="AA9" s="181"/>
      <c r="AB9" s="181"/>
      <c r="AC9" s="181"/>
      <c r="AD9" s="181"/>
      <c r="AE9" s="181"/>
      <c r="AF9" s="181"/>
      <c r="AG9" s="181"/>
      <c r="AH9" s="181"/>
      <c r="AI9" s="181"/>
      <c r="AJ9" s="177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9"/>
      <c r="AW9" s="26"/>
      <c r="AX9" s="21"/>
    </row>
    <row r="10" spans="2:56" ht="7.2" customHeight="1" x14ac:dyDescent="0.3">
      <c r="B10" s="20"/>
      <c r="C10" s="26"/>
      <c r="D10" s="181" t="str">
        <f>HLOOKUP(Language!$B$2,Language!$C$12:$H$552,10)</f>
        <v>Part Number:</v>
      </c>
      <c r="E10" s="181"/>
      <c r="F10" s="181"/>
      <c r="G10" s="181"/>
      <c r="H10" s="181"/>
      <c r="I10" s="181"/>
      <c r="J10" s="181"/>
      <c r="K10" s="181"/>
      <c r="L10" s="181"/>
      <c r="M10" s="177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9"/>
      <c r="Z10" s="37"/>
      <c r="AA10" s="181" t="str">
        <f>HLOOKUP(Language!$B$2,Language!$C$12:$H$552,12)</f>
        <v>Index / Date / Rev. No.:</v>
      </c>
      <c r="AB10" s="181"/>
      <c r="AC10" s="181"/>
      <c r="AD10" s="181"/>
      <c r="AE10" s="181"/>
      <c r="AF10" s="181"/>
      <c r="AG10" s="181"/>
      <c r="AH10" s="181"/>
      <c r="AI10" s="181"/>
      <c r="AJ10" s="177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9"/>
      <c r="AW10" s="26"/>
      <c r="AX10" s="21"/>
    </row>
    <row r="11" spans="2:56" ht="7.2" customHeight="1" x14ac:dyDescent="0.3">
      <c r="B11" s="20"/>
      <c r="C11" s="26"/>
      <c r="D11" s="182"/>
      <c r="E11" s="182"/>
      <c r="F11" s="182"/>
      <c r="G11" s="182"/>
      <c r="H11" s="182"/>
      <c r="I11" s="182"/>
      <c r="J11" s="182"/>
      <c r="K11" s="182"/>
      <c r="L11" s="182"/>
      <c r="M11" s="183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5"/>
      <c r="Z11" s="37"/>
      <c r="AA11" s="182"/>
      <c r="AB11" s="182"/>
      <c r="AC11" s="182"/>
      <c r="AD11" s="182"/>
      <c r="AE11" s="182"/>
      <c r="AF11" s="182"/>
      <c r="AG11" s="182"/>
      <c r="AH11" s="182"/>
      <c r="AI11" s="182"/>
      <c r="AJ11" s="183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5"/>
      <c r="AW11" s="26"/>
      <c r="AX11" s="21"/>
    </row>
    <row r="12" spans="2:56" ht="7.2" customHeight="1" x14ac:dyDescent="0.3">
      <c r="B12" s="20"/>
      <c r="C12" s="26"/>
      <c r="D12" s="28"/>
      <c r="E12" s="28"/>
      <c r="F12" s="28"/>
      <c r="G12" s="28"/>
      <c r="H12" s="28"/>
      <c r="I12" s="28"/>
      <c r="J12" s="28"/>
      <c r="K12" s="28"/>
      <c r="L12" s="28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37"/>
      <c r="AA12" s="28"/>
      <c r="AB12" s="28"/>
      <c r="AC12" s="28"/>
      <c r="AD12" s="28"/>
      <c r="AE12" s="28"/>
      <c r="AF12" s="28"/>
      <c r="AG12" s="28"/>
      <c r="AH12" s="28"/>
      <c r="AI12" s="28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26"/>
      <c r="AX12" s="21"/>
    </row>
    <row r="13" spans="2:56" ht="7.2" customHeight="1" x14ac:dyDescent="0.3">
      <c r="B13" s="20"/>
      <c r="C13" s="26"/>
      <c r="G13" s="113" t="str">
        <f>HLOOKUP(Language!$B$2,Language!$C$12:$H$552,13)</f>
        <v>Reason for sampling:</v>
      </c>
      <c r="H13" s="114"/>
      <c r="I13" s="114"/>
      <c r="J13" s="114"/>
      <c r="K13" s="114"/>
      <c r="L13" s="114"/>
      <c r="M13" s="114"/>
      <c r="N13" s="115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C13" s="102" t="str">
        <f>HLOOKUP(Language!$B$2,Language!$C$12:$H$552,15)</f>
        <v>Sampling in accordance with:</v>
      </c>
      <c r="AD13" s="102"/>
      <c r="AE13" s="102"/>
      <c r="AF13" s="102"/>
      <c r="AG13" s="102"/>
      <c r="AH13" s="102"/>
      <c r="AI13" s="102"/>
      <c r="AJ13" s="102"/>
      <c r="AK13" s="102"/>
      <c r="AL13" s="193"/>
      <c r="AM13" s="194"/>
      <c r="AN13" s="194"/>
      <c r="AO13" s="194"/>
      <c r="AP13" s="194"/>
      <c r="AQ13" s="194"/>
      <c r="AR13" s="194"/>
      <c r="AS13" s="195"/>
      <c r="AT13" s="54"/>
      <c r="AU13" s="54"/>
      <c r="AV13" s="54"/>
      <c r="AW13" s="26"/>
      <c r="AX13" s="21"/>
    </row>
    <row r="14" spans="2:56" ht="7.2" customHeight="1" x14ac:dyDescent="0.3">
      <c r="B14" s="20"/>
      <c r="C14" s="26"/>
      <c r="G14" s="116"/>
      <c r="H14" s="117"/>
      <c r="I14" s="117"/>
      <c r="J14" s="117"/>
      <c r="K14" s="117"/>
      <c r="L14" s="117"/>
      <c r="M14" s="117"/>
      <c r="N14" s="118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C14" s="102"/>
      <c r="AD14" s="102"/>
      <c r="AE14" s="102"/>
      <c r="AF14" s="102"/>
      <c r="AG14" s="102"/>
      <c r="AH14" s="102"/>
      <c r="AI14" s="102"/>
      <c r="AJ14" s="102"/>
      <c r="AK14" s="102"/>
      <c r="AL14" s="196"/>
      <c r="AM14" s="197"/>
      <c r="AN14" s="197"/>
      <c r="AO14" s="197"/>
      <c r="AP14" s="197"/>
      <c r="AQ14" s="197"/>
      <c r="AR14" s="197"/>
      <c r="AS14" s="198"/>
      <c r="AT14" s="54"/>
      <c r="AU14" s="54"/>
      <c r="AV14" s="54"/>
      <c r="AW14" s="26"/>
      <c r="AX14" s="21"/>
    </row>
    <row r="15" spans="2:56" ht="7.2" customHeight="1" x14ac:dyDescent="0.3">
      <c r="B15" s="20"/>
      <c r="C15" s="26"/>
      <c r="G15" s="113" t="str">
        <f>HLOOKUP(Language!$B$2,Language!$C$12:$H$552,53)</f>
        <v>Deadline:</v>
      </c>
      <c r="H15" s="114"/>
      <c r="I15" s="114"/>
      <c r="J15" s="114"/>
      <c r="K15" s="114"/>
      <c r="L15" s="114"/>
      <c r="M15" s="114"/>
      <c r="N15" s="115"/>
      <c r="O15" s="20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C15" s="102" t="str">
        <f>HLOOKUP(Language!$B$2,Language!$C$12:$H$552,14)</f>
        <v>Documentation in:</v>
      </c>
      <c r="AD15" s="102"/>
      <c r="AE15" s="102"/>
      <c r="AF15" s="102"/>
      <c r="AG15" s="102"/>
      <c r="AH15" s="102"/>
      <c r="AI15" s="102"/>
      <c r="AJ15" s="102"/>
      <c r="AK15" s="102"/>
      <c r="AL15" s="199"/>
      <c r="AM15" s="200"/>
      <c r="AN15" s="200"/>
      <c r="AO15" s="200"/>
      <c r="AP15" s="200"/>
      <c r="AQ15" s="200"/>
      <c r="AR15" s="200"/>
      <c r="AS15" s="201"/>
      <c r="AT15" s="54"/>
      <c r="AU15" s="54"/>
      <c r="AV15" s="54"/>
      <c r="AW15" s="26"/>
      <c r="AX15" s="21"/>
    </row>
    <row r="16" spans="2:56" ht="7.2" customHeight="1" x14ac:dyDescent="0.3">
      <c r="B16" s="20"/>
      <c r="C16" s="26"/>
      <c r="G16" s="116"/>
      <c r="H16" s="117"/>
      <c r="I16" s="117"/>
      <c r="J16" s="117"/>
      <c r="K16" s="117"/>
      <c r="L16" s="117"/>
      <c r="M16" s="117"/>
      <c r="N16" s="118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C16" s="102"/>
      <c r="AD16" s="102"/>
      <c r="AE16" s="102"/>
      <c r="AF16" s="102"/>
      <c r="AG16" s="102"/>
      <c r="AH16" s="102"/>
      <c r="AI16" s="102"/>
      <c r="AJ16" s="102"/>
      <c r="AK16" s="102"/>
      <c r="AL16" s="196"/>
      <c r="AM16" s="197"/>
      <c r="AN16" s="197"/>
      <c r="AO16" s="197"/>
      <c r="AP16" s="197"/>
      <c r="AQ16" s="197"/>
      <c r="AR16" s="197"/>
      <c r="AS16" s="198"/>
      <c r="AT16" s="54"/>
      <c r="AU16" s="54"/>
      <c r="AV16" s="54"/>
      <c r="AW16" s="26"/>
      <c r="AX16" s="21"/>
    </row>
    <row r="17" spans="2:56" ht="7.2" customHeight="1" x14ac:dyDescent="0.3">
      <c r="B17" s="20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X17" s="21"/>
    </row>
    <row r="18" spans="2:56" ht="12" customHeight="1" x14ac:dyDescent="0.3">
      <c r="B18" s="20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6"/>
      <c r="X18" s="119" t="str">
        <f>HLOOKUP(Language!$B$2,Language!$C$12:$H$552,16)</f>
        <v>Template Level</v>
      </c>
      <c r="Y18" s="120"/>
      <c r="Z18" s="120"/>
      <c r="AA18" s="120"/>
      <c r="AB18" s="120"/>
      <c r="AC18" s="120"/>
      <c r="AD18" s="120"/>
      <c r="AE18" s="120"/>
      <c r="AF18" s="120"/>
      <c r="AG18" s="120"/>
      <c r="AH18" s="57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21"/>
    </row>
    <row r="19" spans="2:56" ht="7.2" customHeight="1" x14ac:dyDescent="0.3">
      <c r="B19" s="20"/>
      <c r="C19" s="127"/>
      <c r="D19" s="121"/>
      <c r="E19" s="121"/>
      <c r="F19" s="121" t="str">
        <f>HLOOKUP(Language!$B$2,Language!$C$12:$H$552,17)</f>
        <v>Requirements Documents</v>
      </c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2"/>
      <c r="X19" s="186">
        <v>1</v>
      </c>
      <c r="Y19" s="187"/>
      <c r="Z19" s="186">
        <v>2</v>
      </c>
      <c r="AA19" s="187"/>
      <c r="AB19" s="186">
        <v>3</v>
      </c>
      <c r="AC19" s="187"/>
      <c r="AD19" s="186">
        <v>4</v>
      </c>
      <c r="AE19" s="187"/>
      <c r="AF19" s="186">
        <v>5</v>
      </c>
      <c r="AG19" s="187"/>
      <c r="AH19" s="130" t="str">
        <f>HLOOKUP(Language!$B$2,Language!$C$12:$H$552,18)</f>
        <v>Note</v>
      </c>
      <c r="AI19" s="131"/>
      <c r="AJ19" s="131"/>
      <c r="AK19" s="131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3"/>
      <c r="AX19" s="21"/>
    </row>
    <row r="20" spans="2:56" ht="7.2" customHeight="1" x14ac:dyDescent="0.3">
      <c r="B20" s="20"/>
      <c r="C20" s="128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4"/>
      <c r="X20" s="188"/>
      <c r="Y20" s="189"/>
      <c r="Z20" s="188"/>
      <c r="AA20" s="189"/>
      <c r="AB20" s="188"/>
      <c r="AC20" s="189"/>
      <c r="AD20" s="188"/>
      <c r="AE20" s="189"/>
      <c r="AF20" s="188"/>
      <c r="AG20" s="189"/>
      <c r="AH20" s="130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4"/>
      <c r="AX20" s="21"/>
    </row>
    <row r="21" spans="2:56" ht="7.2" customHeight="1" x14ac:dyDescent="0.3">
      <c r="B21" s="20"/>
      <c r="C21" s="129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6"/>
      <c r="X21" s="190"/>
      <c r="Y21" s="191"/>
      <c r="Z21" s="190"/>
      <c r="AA21" s="191"/>
      <c r="AB21" s="190"/>
      <c r="AC21" s="191"/>
      <c r="AD21" s="190"/>
      <c r="AE21" s="191"/>
      <c r="AF21" s="190"/>
      <c r="AG21" s="191"/>
      <c r="AH21" s="135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7"/>
      <c r="AX21" s="21"/>
    </row>
    <row r="22" spans="2:56" ht="9" customHeight="1" x14ac:dyDescent="0.3">
      <c r="B22" s="20"/>
      <c r="C22" s="101">
        <v>1</v>
      </c>
      <c r="D22" s="101"/>
      <c r="E22" s="101"/>
      <c r="F22" s="102" t="str">
        <f>HLOOKUP(Language!$B$2,Language!$C$12:$H$552,19)</f>
        <v>Cover sheet according to VDA Vol. 2 or PSW according to AIAG (PPAP Cover Sheet)</v>
      </c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3" t="s">
        <v>91</v>
      </c>
      <c r="Y22" s="103"/>
      <c r="Z22" s="103" t="s">
        <v>91</v>
      </c>
      <c r="AA22" s="103"/>
      <c r="AB22" s="103" t="s">
        <v>91</v>
      </c>
      <c r="AC22" s="103"/>
      <c r="AD22" s="104" t="s">
        <v>103</v>
      </c>
      <c r="AE22" s="104"/>
      <c r="AF22" s="103" t="s">
        <v>102</v>
      </c>
      <c r="AG22" s="103"/>
      <c r="AH22" s="105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7"/>
      <c r="AX22" s="21"/>
    </row>
    <row r="23" spans="2:56" ht="9" customHeight="1" x14ac:dyDescent="0.3">
      <c r="B23" s="20"/>
      <c r="C23" s="101"/>
      <c r="D23" s="101"/>
      <c r="E23" s="101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3"/>
      <c r="Y23" s="103"/>
      <c r="Z23" s="103"/>
      <c r="AA23" s="103"/>
      <c r="AB23" s="103"/>
      <c r="AC23" s="103"/>
      <c r="AD23" s="104"/>
      <c r="AE23" s="104"/>
      <c r="AF23" s="103"/>
      <c r="AG23" s="103"/>
      <c r="AH23" s="108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10"/>
      <c r="AX23" s="21"/>
    </row>
    <row r="24" spans="2:56" ht="9" customHeight="1" x14ac:dyDescent="0.3">
      <c r="B24" s="20"/>
      <c r="C24" s="101">
        <v>2</v>
      </c>
      <c r="D24" s="101"/>
      <c r="E24" s="101"/>
      <c r="F24" s="102" t="str">
        <f>HLOOKUP(Language!$B$2,Language!$C$12:$H$552,20)</f>
        <v>List of Requirements</v>
      </c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3" t="s">
        <v>91</v>
      </c>
      <c r="Y24" s="103"/>
      <c r="Z24" s="103" t="s">
        <v>91</v>
      </c>
      <c r="AA24" s="103"/>
      <c r="AB24" s="103" t="s">
        <v>91</v>
      </c>
      <c r="AC24" s="103"/>
      <c r="AD24" s="104" t="s">
        <v>103</v>
      </c>
      <c r="AE24" s="104"/>
      <c r="AF24" s="103" t="s">
        <v>102</v>
      </c>
      <c r="AG24" s="103"/>
      <c r="AH24" s="105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7"/>
      <c r="AX24" s="21"/>
    </row>
    <row r="25" spans="2:56" ht="9" customHeight="1" x14ac:dyDescent="0.3">
      <c r="B25" s="20"/>
      <c r="C25" s="101"/>
      <c r="D25" s="101"/>
      <c r="E25" s="101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3"/>
      <c r="Y25" s="103"/>
      <c r="Z25" s="103"/>
      <c r="AA25" s="103"/>
      <c r="AB25" s="103"/>
      <c r="AC25" s="103"/>
      <c r="AD25" s="104"/>
      <c r="AE25" s="104"/>
      <c r="AF25" s="103"/>
      <c r="AG25" s="103"/>
      <c r="AH25" s="108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10"/>
      <c r="AX25" s="21"/>
    </row>
    <row r="26" spans="2:56" ht="9" customHeight="1" x14ac:dyDescent="0.3">
      <c r="B26" s="20"/>
      <c r="C26" s="101">
        <v>3</v>
      </c>
      <c r="D26" s="101"/>
      <c r="E26" s="101"/>
      <c r="F26" s="102" t="str">
        <f>HLOOKUP(Language!$B$2,Language!$C$12:$H$552,21)</f>
        <v>Technical Specifications (Dimensioned Drawings, Specifications, etc.)</v>
      </c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3" t="s">
        <v>102</v>
      </c>
      <c r="Y26" s="103"/>
      <c r="Z26" s="103" t="s">
        <v>91</v>
      </c>
      <c r="AA26" s="103"/>
      <c r="AB26" s="103" t="s">
        <v>91</v>
      </c>
      <c r="AC26" s="103"/>
      <c r="AD26" s="104" t="s">
        <v>103</v>
      </c>
      <c r="AE26" s="104"/>
      <c r="AF26" s="103" t="s">
        <v>102</v>
      </c>
      <c r="AG26" s="103"/>
      <c r="AH26" s="105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7"/>
      <c r="AX26" s="21"/>
    </row>
    <row r="27" spans="2:56" ht="9" customHeight="1" x14ac:dyDescent="0.3">
      <c r="B27" s="20"/>
      <c r="C27" s="101"/>
      <c r="D27" s="101"/>
      <c r="E27" s="101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3"/>
      <c r="Y27" s="103"/>
      <c r="Z27" s="103"/>
      <c r="AA27" s="103"/>
      <c r="AB27" s="103"/>
      <c r="AC27" s="103"/>
      <c r="AD27" s="104"/>
      <c r="AE27" s="104"/>
      <c r="AF27" s="103"/>
      <c r="AG27" s="103"/>
      <c r="AH27" s="108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10"/>
      <c r="AX27" s="21"/>
    </row>
    <row r="28" spans="2:56" ht="9" customHeight="1" x14ac:dyDescent="0.3">
      <c r="B28" s="20"/>
      <c r="C28" s="101">
        <v>4</v>
      </c>
      <c r="D28" s="101"/>
      <c r="E28" s="101"/>
      <c r="F28" s="102" t="str">
        <f>HLOOKUP(Language!$B$2,Language!$C$12:$H$552,22)</f>
        <v>Dimensional Results</v>
      </c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3" t="s">
        <v>102</v>
      </c>
      <c r="Y28" s="103"/>
      <c r="Z28" s="103" t="s">
        <v>91</v>
      </c>
      <c r="AA28" s="103"/>
      <c r="AB28" s="103" t="s">
        <v>91</v>
      </c>
      <c r="AC28" s="103"/>
      <c r="AD28" s="104" t="s">
        <v>103</v>
      </c>
      <c r="AE28" s="104"/>
      <c r="AF28" s="103" t="s">
        <v>102</v>
      </c>
      <c r="AG28" s="103"/>
      <c r="AH28" s="105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7"/>
      <c r="AX28" s="21"/>
    </row>
    <row r="29" spans="2:56" ht="9" customHeight="1" x14ac:dyDescent="0.3">
      <c r="B29" s="20"/>
      <c r="C29" s="101"/>
      <c r="D29" s="101"/>
      <c r="E29" s="101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3"/>
      <c r="Y29" s="103"/>
      <c r="Z29" s="103"/>
      <c r="AA29" s="103"/>
      <c r="AB29" s="103"/>
      <c r="AC29" s="103"/>
      <c r="AD29" s="104"/>
      <c r="AE29" s="104"/>
      <c r="AF29" s="103"/>
      <c r="AG29" s="103"/>
      <c r="AH29" s="108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10"/>
      <c r="AX29" s="21"/>
    </row>
    <row r="30" spans="2:56" ht="9" customHeight="1" x14ac:dyDescent="0.3">
      <c r="B30" s="20"/>
      <c r="C30" s="101">
        <v>5</v>
      </c>
      <c r="D30" s="101"/>
      <c r="E30" s="101"/>
      <c r="F30" s="102" t="str">
        <f>HLOOKUP(Language!$B$2,Language!$C$12:$H$552,23)</f>
        <v>Cleanliness Analysis</v>
      </c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3" t="s">
        <v>102</v>
      </c>
      <c r="Y30" s="103"/>
      <c r="Z30" s="103" t="s">
        <v>91</v>
      </c>
      <c r="AA30" s="103"/>
      <c r="AB30" s="103" t="s">
        <v>91</v>
      </c>
      <c r="AC30" s="103"/>
      <c r="AD30" s="104" t="s">
        <v>103</v>
      </c>
      <c r="AE30" s="104"/>
      <c r="AF30" s="103" t="s">
        <v>102</v>
      </c>
      <c r="AG30" s="103"/>
      <c r="AH30" s="105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7"/>
      <c r="AX30" s="21"/>
    </row>
    <row r="31" spans="2:56" ht="9" customHeight="1" x14ac:dyDescent="0.3">
      <c r="B31" s="20"/>
      <c r="C31" s="101"/>
      <c r="D31" s="101"/>
      <c r="E31" s="101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3"/>
      <c r="Y31" s="103"/>
      <c r="Z31" s="103"/>
      <c r="AA31" s="103"/>
      <c r="AB31" s="103"/>
      <c r="AC31" s="103"/>
      <c r="AD31" s="104"/>
      <c r="AE31" s="104"/>
      <c r="AF31" s="103"/>
      <c r="AG31" s="103"/>
      <c r="AH31" s="108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10"/>
      <c r="AX31" s="21"/>
      <c r="AZ31" s="26"/>
      <c r="BA31" s="26"/>
      <c r="BB31" s="26"/>
      <c r="BC31" s="26"/>
      <c r="BD31" s="26"/>
    </row>
    <row r="32" spans="2:56" ht="9" customHeight="1" x14ac:dyDescent="0.3">
      <c r="B32" s="20"/>
      <c r="C32" s="101">
        <v>6</v>
      </c>
      <c r="D32" s="101"/>
      <c r="E32" s="101"/>
      <c r="F32" s="102" t="str">
        <f>HLOOKUP(Language!$B$2,Language!$C$12:$H$552,24)</f>
        <v>Material Certificate, Surface</v>
      </c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3" t="s">
        <v>102</v>
      </c>
      <c r="Y32" s="103"/>
      <c r="Z32" s="103" t="s">
        <v>91</v>
      </c>
      <c r="AA32" s="103"/>
      <c r="AB32" s="103" t="s">
        <v>91</v>
      </c>
      <c r="AC32" s="103"/>
      <c r="AD32" s="104" t="s">
        <v>103</v>
      </c>
      <c r="AE32" s="104"/>
      <c r="AF32" s="103" t="s">
        <v>102</v>
      </c>
      <c r="AG32" s="103"/>
      <c r="AH32" s="105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7"/>
      <c r="AX32" s="21"/>
    </row>
    <row r="33" spans="2:50" ht="9" customHeight="1" x14ac:dyDescent="0.3">
      <c r="B33" s="20"/>
      <c r="C33" s="101"/>
      <c r="D33" s="101"/>
      <c r="E33" s="101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3"/>
      <c r="Y33" s="103"/>
      <c r="Z33" s="103"/>
      <c r="AA33" s="103"/>
      <c r="AB33" s="103"/>
      <c r="AC33" s="103"/>
      <c r="AD33" s="104"/>
      <c r="AE33" s="104"/>
      <c r="AF33" s="103"/>
      <c r="AG33" s="103"/>
      <c r="AH33" s="108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10"/>
      <c r="AX33" s="21"/>
    </row>
    <row r="34" spans="2:50" ht="9" customHeight="1" x14ac:dyDescent="0.3">
      <c r="B34" s="20"/>
      <c r="C34" s="101">
        <v>7</v>
      </c>
      <c r="D34" s="101"/>
      <c r="E34" s="101"/>
      <c r="F34" s="102" t="str">
        <f>HLOOKUP(Language!$B$2,Language!$C$12:$H$552,25)</f>
        <v>Design FMEA</v>
      </c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3" t="s">
        <v>102</v>
      </c>
      <c r="Y34" s="103"/>
      <c r="Z34" s="103" t="s">
        <v>102</v>
      </c>
      <c r="AA34" s="103"/>
      <c r="AB34" s="103" t="s">
        <v>91</v>
      </c>
      <c r="AC34" s="103"/>
      <c r="AD34" s="104" t="s">
        <v>103</v>
      </c>
      <c r="AE34" s="104"/>
      <c r="AF34" s="103" t="s">
        <v>102</v>
      </c>
      <c r="AG34" s="103"/>
      <c r="AH34" s="105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7"/>
      <c r="AX34" s="21"/>
    </row>
    <row r="35" spans="2:50" ht="9" customHeight="1" x14ac:dyDescent="0.3">
      <c r="B35" s="20"/>
      <c r="C35" s="101"/>
      <c r="D35" s="101"/>
      <c r="E35" s="101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3"/>
      <c r="Y35" s="103"/>
      <c r="Z35" s="103"/>
      <c r="AA35" s="103"/>
      <c r="AB35" s="103"/>
      <c r="AC35" s="103"/>
      <c r="AD35" s="104"/>
      <c r="AE35" s="104"/>
      <c r="AF35" s="103"/>
      <c r="AG35" s="103"/>
      <c r="AH35" s="108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10"/>
      <c r="AX35" s="21"/>
    </row>
    <row r="36" spans="2:50" ht="9" customHeight="1" x14ac:dyDescent="0.3">
      <c r="B36" s="20"/>
      <c r="C36" s="101">
        <v>8</v>
      </c>
      <c r="D36" s="101"/>
      <c r="E36" s="101"/>
      <c r="F36" s="102" t="str">
        <f>HLOOKUP(Language!$B$2,Language!$C$12:$H$552,45)</f>
        <v>Process FMEA</v>
      </c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3" t="s">
        <v>102</v>
      </c>
      <c r="Y36" s="103"/>
      <c r="Z36" s="103" t="s">
        <v>102</v>
      </c>
      <c r="AA36" s="103"/>
      <c r="AB36" s="103" t="s">
        <v>91</v>
      </c>
      <c r="AC36" s="103"/>
      <c r="AD36" s="104" t="s">
        <v>103</v>
      </c>
      <c r="AE36" s="104"/>
      <c r="AF36" s="103" t="s">
        <v>102</v>
      </c>
      <c r="AG36" s="103"/>
      <c r="AH36" s="105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7"/>
      <c r="AX36" s="21"/>
    </row>
    <row r="37" spans="2:50" ht="9" customHeight="1" x14ac:dyDescent="0.3">
      <c r="B37" s="20"/>
      <c r="C37" s="101"/>
      <c r="D37" s="101"/>
      <c r="E37" s="101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3"/>
      <c r="Y37" s="103"/>
      <c r="Z37" s="103"/>
      <c r="AA37" s="103"/>
      <c r="AB37" s="103"/>
      <c r="AC37" s="103"/>
      <c r="AD37" s="104"/>
      <c r="AE37" s="104"/>
      <c r="AF37" s="103"/>
      <c r="AG37" s="103"/>
      <c r="AH37" s="108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10"/>
      <c r="AX37" s="21"/>
    </row>
    <row r="38" spans="2:50" ht="9" customHeight="1" x14ac:dyDescent="0.3">
      <c r="B38" s="20"/>
      <c r="C38" s="101">
        <v>9</v>
      </c>
      <c r="D38" s="101"/>
      <c r="E38" s="101"/>
      <c r="F38" s="102" t="str">
        <f>HLOOKUP(Language!$B$2,Language!$C$12:$H$552,26)</f>
        <v>Process Flowchart</v>
      </c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3" t="s">
        <v>102</v>
      </c>
      <c r="Y38" s="103"/>
      <c r="Z38" s="103" t="s">
        <v>102</v>
      </c>
      <c r="AA38" s="103"/>
      <c r="AB38" s="103" t="s">
        <v>91</v>
      </c>
      <c r="AC38" s="103"/>
      <c r="AD38" s="104" t="s">
        <v>103</v>
      </c>
      <c r="AE38" s="104"/>
      <c r="AF38" s="103" t="s">
        <v>102</v>
      </c>
      <c r="AG38" s="103"/>
      <c r="AH38" s="105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7"/>
      <c r="AX38" s="21"/>
    </row>
    <row r="39" spans="2:50" ht="9" customHeight="1" x14ac:dyDescent="0.3">
      <c r="B39" s="20"/>
      <c r="C39" s="101"/>
      <c r="D39" s="101"/>
      <c r="E39" s="101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3"/>
      <c r="Y39" s="103"/>
      <c r="Z39" s="103"/>
      <c r="AA39" s="103"/>
      <c r="AB39" s="103"/>
      <c r="AC39" s="103"/>
      <c r="AD39" s="104"/>
      <c r="AE39" s="104"/>
      <c r="AF39" s="103"/>
      <c r="AG39" s="103"/>
      <c r="AH39" s="108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10"/>
      <c r="AX39" s="21"/>
    </row>
    <row r="40" spans="2:50" ht="9" customHeight="1" x14ac:dyDescent="0.3">
      <c r="B40" s="20"/>
      <c r="C40" s="101">
        <v>10</v>
      </c>
      <c r="D40" s="101"/>
      <c r="E40" s="101"/>
      <c r="F40" s="102" t="str">
        <f>HLOOKUP(Language!$B$2,Language!$C$12:$H$552,27)</f>
        <v>Production Control Plan (CP)
(including Requalification test)</v>
      </c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3" t="s">
        <v>102</v>
      </c>
      <c r="Y40" s="103"/>
      <c r="Z40" s="103" t="s">
        <v>102</v>
      </c>
      <c r="AA40" s="103"/>
      <c r="AB40" s="103" t="s">
        <v>91</v>
      </c>
      <c r="AC40" s="103"/>
      <c r="AD40" s="104" t="s">
        <v>103</v>
      </c>
      <c r="AE40" s="104"/>
      <c r="AF40" s="103" t="s">
        <v>102</v>
      </c>
      <c r="AG40" s="103"/>
      <c r="AH40" s="105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7"/>
      <c r="AX40" s="21"/>
    </row>
    <row r="41" spans="2:50" ht="9" customHeight="1" x14ac:dyDescent="0.3">
      <c r="B41" s="20"/>
      <c r="C41" s="101"/>
      <c r="D41" s="101"/>
      <c r="E41" s="101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3"/>
      <c r="Y41" s="103"/>
      <c r="Z41" s="103"/>
      <c r="AA41" s="103"/>
      <c r="AB41" s="103"/>
      <c r="AC41" s="103"/>
      <c r="AD41" s="104"/>
      <c r="AE41" s="104"/>
      <c r="AF41" s="103"/>
      <c r="AG41" s="103"/>
      <c r="AH41" s="108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10"/>
      <c r="AX41" s="21"/>
    </row>
    <row r="42" spans="2:50" ht="9" customHeight="1" x14ac:dyDescent="0.3">
      <c r="B42" s="20"/>
      <c r="C42" s="101">
        <v>11</v>
      </c>
      <c r="D42" s="101"/>
      <c r="E42" s="101"/>
      <c r="F42" s="102" t="str">
        <f>HLOOKUP(Language!$B$2,Language!$C$12:$H$552,28)</f>
        <v>Test Results / Proof of Capability
Machine Capability - Process Capability</v>
      </c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3" t="s">
        <v>102</v>
      </c>
      <c r="Y42" s="103"/>
      <c r="Z42" s="103" t="s">
        <v>102</v>
      </c>
      <c r="AA42" s="103"/>
      <c r="AB42" s="103" t="s">
        <v>91</v>
      </c>
      <c r="AC42" s="103"/>
      <c r="AD42" s="104" t="s">
        <v>103</v>
      </c>
      <c r="AE42" s="104"/>
      <c r="AF42" s="103" t="s">
        <v>102</v>
      </c>
      <c r="AG42" s="103"/>
      <c r="AH42" s="105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7"/>
      <c r="AX42" s="21"/>
    </row>
    <row r="43" spans="2:50" ht="9" customHeight="1" x14ac:dyDescent="0.3">
      <c r="B43" s="20"/>
      <c r="C43" s="101"/>
      <c r="D43" s="101"/>
      <c r="E43" s="101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3"/>
      <c r="Y43" s="103"/>
      <c r="Z43" s="103"/>
      <c r="AA43" s="103"/>
      <c r="AB43" s="103"/>
      <c r="AC43" s="103"/>
      <c r="AD43" s="104"/>
      <c r="AE43" s="104"/>
      <c r="AF43" s="103"/>
      <c r="AG43" s="103"/>
      <c r="AH43" s="108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10"/>
      <c r="AX43" s="21"/>
    </row>
    <row r="44" spans="2:50" ht="9" customHeight="1" x14ac:dyDescent="0.3">
      <c r="B44" s="20"/>
      <c r="C44" s="101">
        <v>12</v>
      </c>
      <c r="D44" s="101"/>
      <c r="E44" s="101"/>
      <c r="F44" s="102" t="str">
        <f>HLOOKUP(Language!$B$2,Language!$C$12:$H$552,29)</f>
        <v>List of Test Equipment</v>
      </c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3" t="s">
        <v>102</v>
      </c>
      <c r="Y44" s="103"/>
      <c r="Z44" s="103" t="s">
        <v>102</v>
      </c>
      <c r="AA44" s="103"/>
      <c r="AB44" s="103" t="s">
        <v>91</v>
      </c>
      <c r="AC44" s="103"/>
      <c r="AD44" s="104" t="s">
        <v>103</v>
      </c>
      <c r="AE44" s="104"/>
      <c r="AF44" s="103" t="s">
        <v>102</v>
      </c>
      <c r="AG44" s="103"/>
      <c r="AH44" s="105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7"/>
      <c r="AX44" s="21"/>
    </row>
    <row r="45" spans="2:50" ht="9" customHeight="1" x14ac:dyDescent="0.3">
      <c r="B45" s="20"/>
      <c r="C45" s="101"/>
      <c r="D45" s="101"/>
      <c r="E45" s="101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3"/>
      <c r="Y45" s="103"/>
      <c r="Z45" s="103"/>
      <c r="AA45" s="103"/>
      <c r="AB45" s="103"/>
      <c r="AC45" s="103"/>
      <c r="AD45" s="104"/>
      <c r="AE45" s="104"/>
      <c r="AF45" s="103"/>
      <c r="AG45" s="103"/>
      <c r="AH45" s="108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10"/>
      <c r="AX45" s="21"/>
    </row>
    <row r="46" spans="2:50" ht="9" customHeight="1" x14ac:dyDescent="0.3">
      <c r="B46" s="20"/>
      <c r="C46" s="101">
        <v>13</v>
      </c>
      <c r="D46" s="101"/>
      <c r="E46" s="101"/>
      <c r="F46" s="102" t="str">
        <f>HLOOKUP(Language!$B$2,Language!$C$12:$H$552,30)</f>
        <v>Proof of Test Equipment Capability
Measurement System Analysis</v>
      </c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3" t="s">
        <v>102</v>
      </c>
      <c r="Y46" s="103"/>
      <c r="Z46" s="103" t="s">
        <v>102</v>
      </c>
      <c r="AA46" s="103"/>
      <c r="AB46" s="103" t="s">
        <v>91</v>
      </c>
      <c r="AC46" s="103"/>
      <c r="AD46" s="104" t="s">
        <v>103</v>
      </c>
      <c r="AE46" s="104"/>
      <c r="AF46" s="103" t="s">
        <v>102</v>
      </c>
      <c r="AG46" s="103"/>
      <c r="AH46" s="105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7"/>
      <c r="AX46" s="21"/>
    </row>
    <row r="47" spans="2:50" ht="9" customHeight="1" x14ac:dyDescent="0.3">
      <c r="B47" s="20"/>
      <c r="C47" s="101"/>
      <c r="D47" s="101"/>
      <c r="E47" s="101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3"/>
      <c r="Y47" s="103"/>
      <c r="Z47" s="103"/>
      <c r="AA47" s="103"/>
      <c r="AB47" s="103"/>
      <c r="AC47" s="103"/>
      <c r="AD47" s="104"/>
      <c r="AE47" s="104"/>
      <c r="AF47" s="103"/>
      <c r="AG47" s="103"/>
      <c r="AH47" s="108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10"/>
      <c r="AX47" s="21"/>
    </row>
    <row r="48" spans="2:50" ht="9" customHeight="1" x14ac:dyDescent="0.3">
      <c r="B48" s="20"/>
      <c r="C48" s="101">
        <v>14</v>
      </c>
      <c r="D48" s="101"/>
      <c r="E48" s="101"/>
      <c r="F48" s="102" t="str">
        <f>HLOOKUP(Language!$B$2,Language!$C$12:$H$552,31)</f>
        <v>Run@Rate Verification</v>
      </c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3" t="s">
        <v>102</v>
      </c>
      <c r="Y48" s="103"/>
      <c r="Z48" s="103" t="s">
        <v>102</v>
      </c>
      <c r="AA48" s="103"/>
      <c r="AB48" s="103" t="s">
        <v>91</v>
      </c>
      <c r="AC48" s="103"/>
      <c r="AD48" s="104" t="s">
        <v>103</v>
      </c>
      <c r="AE48" s="104"/>
      <c r="AF48" s="103" t="s">
        <v>102</v>
      </c>
      <c r="AG48" s="103"/>
      <c r="AH48" s="105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7"/>
      <c r="AX48" s="21"/>
    </row>
    <row r="49" spans="2:50" ht="9" customHeight="1" x14ac:dyDescent="0.3">
      <c r="B49" s="20"/>
      <c r="C49" s="101"/>
      <c r="D49" s="101"/>
      <c r="E49" s="101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3"/>
      <c r="Y49" s="103"/>
      <c r="Z49" s="103"/>
      <c r="AA49" s="103"/>
      <c r="AB49" s="103"/>
      <c r="AC49" s="103"/>
      <c r="AD49" s="104"/>
      <c r="AE49" s="104"/>
      <c r="AF49" s="103"/>
      <c r="AG49" s="103"/>
      <c r="AH49" s="108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10"/>
      <c r="AX49" s="21"/>
    </row>
    <row r="50" spans="2:50" ht="9" customHeight="1" x14ac:dyDescent="0.3">
      <c r="B50" s="20"/>
      <c r="C50" s="101">
        <v>15</v>
      </c>
      <c r="D50" s="101"/>
      <c r="E50" s="101"/>
      <c r="F50" s="102" t="str">
        <f>HLOOKUP(Language!$B$2,Language!$C$12:$H$552,32)</f>
        <v>Packaging Design and Labeling</v>
      </c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3" t="s">
        <v>102</v>
      </c>
      <c r="Y50" s="103"/>
      <c r="Z50" s="103" t="s">
        <v>102</v>
      </c>
      <c r="AA50" s="103"/>
      <c r="AB50" s="103" t="s">
        <v>91</v>
      </c>
      <c r="AC50" s="103"/>
      <c r="AD50" s="104" t="s">
        <v>103</v>
      </c>
      <c r="AE50" s="104"/>
      <c r="AF50" s="103" t="s">
        <v>102</v>
      </c>
      <c r="AG50" s="103"/>
      <c r="AH50" s="105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7"/>
      <c r="AX50" s="21"/>
    </row>
    <row r="51" spans="2:50" ht="9" customHeight="1" x14ac:dyDescent="0.3">
      <c r="B51" s="20"/>
      <c r="C51" s="101"/>
      <c r="D51" s="101"/>
      <c r="E51" s="101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3"/>
      <c r="Y51" s="103"/>
      <c r="Z51" s="103"/>
      <c r="AA51" s="103"/>
      <c r="AB51" s="103"/>
      <c r="AC51" s="103"/>
      <c r="AD51" s="104"/>
      <c r="AE51" s="104"/>
      <c r="AF51" s="103"/>
      <c r="AG51" s="103"/>
      <c r="AH51" s="108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10"/>
      <c r="AX51" s="21"/>
    </row>
    <row r="52" spans="2:50" ht="9" customHeight="1" x14ac:dyDescent="0.3">
      <c r="B52" s="20"/>
      <c r="C52" s="101">
        <v>16</v>
      </c>
      <c r="D52" s="101"/>
      <c r="E52" s="101"/>
      <c r="F52" s="102" t="str">
        <f>HLOOKUP(Language!$B$2,Language!$C$12:$H$552,33)</f>
        <v>Part History</v>
      </c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3" t="s">
        <v>102</v>
      </c>
      <c r="Y52" s="103"/>
      <c r="Z52" s="103" t="s">
        <v>102</v>
      </c>
      <c r="AA52" s="103"/>
      <c r="AB52" s="103" t="s">
        <v>102</v>
      </c>
      <c r="AC52" s="103"/>
      <c r="AD52" s="104" t="s">
        <v>103</v>
      </c>
      <c r="AE52" s="104"/>
      <c r="AF52" s="103" t="s">
        <v>102</v>
      </c>
      <c r="AG52" s="103"/>
      <c r="AH52" s="105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7"/>
      <c r="AX52" s="21"/>
    </row>
    <row r="53" spans="2:50" ht="9" customHeight="1" x14ac:dyDescent="0.3">
      <c r="B53" s="58"/>
      <c r="C53" s="101"/>
      <c r="D53" s="101"/>
      <c r="E53" s="101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3"/>
      <c r="Y53" s="103"/>
      <c r="Z53" s="103"/>
      <c r="AA53" s="103"/>
      <c r="AB53" s="103"/>
      <c r="AC53" s="103"/>
      <c r="AD53" s="104"/>
      <c r="AE53" s="104"/>
      <c r="AF53" s="103"/>
      <c r="AG53" s="103"/>
      <c r="AH53" s="108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10"/>
      <c r="AX53" s="59"/>
    </row>
    <row r="54" spans="2:50" ht="9" customHeight="1" x14ac:dyDescent="0.3">
      <c r="B54" s="58"/>
      <c r="C54" s="101">
        <v>17</v>
      </c>
      <c r="D54" s="101"/>
      <c r="E54" s="101"/>
      <c r="F54" s="102" t="str">
        <f>HLOOKUP(Language!$B$2,Language!$C$12:$H$552,34)</f>
        <v>IMDS Entry on the Cover Sheet</v>
      </c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3" t="s">
        <v>102</v>
      </c>
      <c r="Y54" s="103"/>
      <c r="Z54" s="103" t="s">
        <v>91</v>
      </c>
      <c r="AA54" s="103"/>
      <c r="AB54" s="103" t="s">
        <v>91</v>
      </c>
      <c r="AC54" s="103"/>
      <c r="AD54" s="104" t="s">
        <v>103</v>
      </c>
      <c r="AE54" s="104"/>
      <c r="AF54" s="103" t="s">
        <v>102</v>
      </c>
      <c r="AG54" s="103"/>
      <c r="AH54" s="105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7"/>
      <c r="AX54" s="59"/>
    </row>
    <row r="55" spans="2:50" ht="9" customHeight="1" x14ac:dyDescent="0.3">
      <c r="B55" s="58"/>
      <c r="C55" s="101"/>
      <c r="D55" s="101"/>
      <c r="E55" s="101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3"/>
      <c r="Y55" s="103"/>
      <c r="Z55" s="103"/>
      <c r="AA55" s="103"/>
      <c r="AB55" s="103"/>
      <c r="AC55" s="103"/>
      <c r="AD55" s="104"/>
      <c r="AE55" s="104"/>
      <c r="AF55" s="103"/>
      <c r="AG55" s="103"/>
      <c r="AH55" s="108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10"/>
      <c r="AX55" s="59"/>
    </row>
    <row r="56" spans="2:50" ht="9" customHeight="1" x14ac:dyDescent="0.3">
      <c r="B56" s="58"/>
      <c r="C56" s="101">
        <v>18</v>
      </c>
      <c r="D56" s="101"/>
      <c r="E56" s="101"/>
      <c r="F56" s="102" t="str">
        <f>HLOOKUP(Language!$B$2,Language!$C$12:$H$552,35)</f>
        <v>List of all sub-suppliers with assignment to the part and the process, including PPF/PPAP status</v>
      </c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3" t="s">
        <v>102</v>
      </c>
      <c r="Y56" s="103"/>
      <c r="Z56" s="103" t="s">
        <v>102</v>
      </c>
      <c r="AA56" s="103"/>
      <c r="AB56" s="103" t="s">
        <v>91</v>
      </c>
      <c r="AC56" s="103"/>
      <c r="AD56" s="104" t="s">
        <v>103</v>
      </c>
      <c r="AE56" s="104"/>
      <c r="AF56" s="103" t="s">
        <v>102</v>
      </c>
      <c r="AG56" s="103"/>
      <c r="AH56" s="105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7"/>
      <c r="AX56" s="21"/>
    </row>
    <row r="57" spans="2:50" ht="9" customHeight="1" x14ac:dyDescent="0.3">
      <c r="B57" s="58"/>
      <c r="C57" s="101"/>
      <c r="D57" s="101"/>
      <c r="E57" s="101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3"/>
      <c r="Y57" s="103"/>
      <c r="Z57" s="103"/>
      <c r="AA57" s="103"/>
      <c r="AB57" s="103"/>
      <c r="AC57" s="103"/>
      <c r="AD57" s="104"/>
      <c r="AE57" s="104"/>
      <c r="AF57" s="103"/>
      <c r="AG57" s="103"/>
      <c r="AH57" s="108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10"/>
      <c r="AX57" s="21"/>
    </row>
    <row r="58" spans="2:50" ht="9" customHeight="1" x14ac:dyDescent="0.3">
      <c r="B58" s="58"/>
      <c r="C58" s="101">
        <v>19</v>
      </c>
      <c r="D58" s="101"/>
      <c r="E58" s="101"/>
      <c r="F58" s="102" t="str">
        <f>HLOOKUP(Language!$B$2,Language!$C$12:$H$552,36)</f>
        <v>Feasibility study</v>
      </c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3" t="s">
        <v>102</v>
      </c>
      <c r="Y58" s="103"/>
      <c r="Z58" s="103" t="s">
        <v>102</v>
      </c>
      <c r="AA58" s="103"/>
      <c r="AB58" s="103" t="s">
        <v>91</v>
      </c>
      <c r="AC58" s="103"/>
      <c r="AD58" s="104" t="s">
        <v>103</v>
      </c>
      <c r="AE58" s="104"/>
      <c r="AF58" s="103" t="s">
        <v>102</v>
      </c>
      <c r="AG58" s="103"/>
      <c r="AH58" s="105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7"/>
      <c r="AX58" s="59"/>
    </row>
    <row r="59" spans="2:50" ht="9" customHeight="1" x14ac:dyDescent="0.3">
      <c r="B59" s="58"/>
      <c r="C59" s="101"/>
      <c r="D59" s="101"/>
      <c r="E59" s="101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3"/>
      <c r="Y59" s="103"/>
      <c r="Z59" s="103"/>
      <c r="AA59" s="103"/>
      <c r="AB59" s="103"/>
      <c r="AC59" s="103"/>
      <c r="AD59" s="104"/>
      <c r="AE59" s="104"/>
      <c r="AF59" s="103"/>
      <c r="AG59" s="103"/>
      <c r="AH59" s="108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10"/>
      <c r="AX59" s="59"/>
    </row>
    <row r="60" spans="2:50" ht="9" customHeight="1" x14ac:dyDescent="0.3">
      <c r="B60" s="58"/>
      <c r="C60" s="101">
        <v>20</v>
      </c>
      <c r="D60" s="101"/>
      <c r="E60" s="101"/>
      <c r="F60" s="102" t="str">
        <f>HLOOKUP(Language!$B$2,Language!$C$12:$H$552,37)</f>
        <v>CQI Self-Assessment Reports</v>
      </c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3" t="s">
        <v>102</v>
      </c>
      <c r="Y60" s="103"/>
      <c r="Z60" s="103" t="s">
        <v>102</v>
      </c>
      <c r="AA60" s="103"/>
      <c r="AB60" s="103" t="s">
        <v>91</v>
      </c>
      <c r="AC60" s="103"/>
      <c r="AD60" s="104" t="s">
        <v>103</v>
      </c>
      <c r="AE60" s="104"/>
      <c r="AF60" s="103" t="s">
        <v>102</v>
      </c>
      <c r="AG60" s="103"/>
      <c r="AH60" s="105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7"/>
      <c r="AX60" s="59"/>
    </row>
    <row r="61" spans="2:50" ht="9" customHeight="1" x14ac:dyDescent="0.3">
      <c r="B61" s="58"/>
      <c r="C61" s="101"/>
      <c r="D61" s="101"/>
      <c r="E61" s="101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3"/>
      <c r="Y61" s="103"/>
      <c r="Z61" s="103"/>
      <c r="AA61" s="103"/>
      <c r="AB61" s="103"/>
      <c r="AC61" s="103"/>
      <c r="AD61" s="104"/>
      <c r="AE61" s="104"/>
      <c r="AF61" s="103"/>
      <c r="AG61" s="103"/>
      <c r="AH61" s="108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  <c r="AV61" s="109"/>
      <c r="AW61" s="110"/>
      <c r="AX61" s="59"/>
    </row>
    <row r="62" spans="2:50" ht="9" customHeight="1" x14ac:dyDescent="0.3">
      <c r="B62" s="58"/>
      <c r="C62" s="101">
        <v>21</v>
      </c>
      <c r="D62" s="101"/>
      <c r="E62" s="101"/>
      <c r="F62" s="102" t="str">
        <f>HLOOKUP(Language!$B$2,Language!$C$12:$H$552,41)</f>
        <v>Other Customer-Specific Requirements</v>
      </c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3" t="s">
        <v>102</v>
      </c>
      <c r="Y62" s="103"/>
      <c r="Z62" s="103" t="s">
        <v>102</v>
      </c>
      <c r="AA62" s="103"/>
      <c r="AB62" s="103" t="s">
        <v>91</v>
      </c>
      <c r="AC62" s="103"/>
      <c r="AD62" s="104" t="s">
        <v>103</v>
      </c>
      <c r="AE62" s="104"/>
      <c r="AF62" s="103" t="s">
        <v>102</v>
      </c>
      <c r="AG62" s="103"/>
      <c r="AH62" s="105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7"/>
      <c r="AX62" s="59"/>
    </row>
    <row r="63" spans="2:50" ht="9" customHeight="1" x14ac:dyDescent="0.3">
      <c r="B63" s="58"/>
      <c r="C63" s="101"/>
      <c r="D63" s="101"/>
      <c r="E63" s="101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3"/>
      <c r="Y63" s="103"/>
      <c r="Z63" s="103"/>
      <c r="AA63" s="103"/>
      <c r="AB63" s="103"/>
      <c r="AC63" s="103"/>
      <c r="AD63" s="104"/>
      <c r="AE63" s="104"/>
      <c r="AF63" s="103"/>
      <c r="AG63" s="103"/>
      <c r="AH63" s="108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10"/>
      <c r="AX63" s="59"/>
    </row>
    <row r="64" spans="2:50" ht="9" customHeight="1" x14ac:dyDescent="0.3">
      <c r="B64" s="58"/>
      <c r="C64" s="101">
        <v>22</v>
      </c>
      <c r="D64" s="101"/>
      <c r="E64" s="101"/>
      <c r="F64" s="102" t="str">
        <f>HLOOKUP(Language!$B$2,Language!$C$12:$H$552,41)</f>
        <v>Other Customer-Specific Requirements</v>
      </c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3" t="s">
        <v>102</v>
      </c>
      <c r="Y64" s="103"/>
      <c r="Z64" s="103" t="s">
        <v>102</v>
      </c>
      <c r="AA64" s="103"/>
      <c r="AB64" s="103" t="s">
        <v>91</v>
      </c>
      <c r="AC64" s="103"/>
      <c r="AD64" s="104" t="s">
        <v>103</v>
      </c>
      <c r="AE64" s="104"/>
      <c r="AF64" s="103" t="s">
        <v>102</v>
      </c>
      <c r="AG64" s="103"/>
      <c r="AH64" s="105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7"/>
      <c r="AX64" s="59"/>
    </row>
    <row r="65" spans="2:50" ht="9" customHeight="1" x14ac:dyDescent="0.3">
      <c r="B65" s="58"/>
      <c r="C65" s="101"/>
      <c r="D65" s="101"/>
      <c r="E65" s="101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3"/>
      <c r="Y65" s="103"/>
      <c r="Z65" s="103"/>
      <c r="AA65" s="103"/>
      <c r="AB65" s="103"/>
      <c r="AC65" s="103"/>
      <c r="AD65" s="104"/>
      <c r="AE65" s="104"/>
      <c r="AF65" s="103"/>
      <c r="AG65" s="103"/>
      <c r="AH65" s="108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  <c r="AW65" s="110"/>
      <c r="AX65" s="59"/>
    </row>
    <row r="66" spans="2:50" ht="9" customHeight="1" x14ac:dyDescent="0.3">
      <c r="B66" s="58"/>
      <c r="C66" s="101">
        <v>23</v>
      </c>
      <c r="D66" s="101"/>
      <c r="E66" s="101"/>
      <c r="F66" s="113" t="str">
        <f>HLOOKUP(Language!$B$2,Language!$C$12:$H$552,38)</f>
        <v>Sample parts (marked, measured per nest or mold)</v>
      </c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217"/>
      <c r="T66" s="217"/>
      <c r="U66" s="217"/>
      <c r="V66" s="213" t="str">
        <f>HLOOKUP(Language!$B$2,Language!$C$12:$H$552,40)</f>
        <v>piece</v>
      </c>
      <c r="W66" s="214"/>
      <c r="X66" s="103" t="s">
        <v>102</v>
      </c>
      <c r="Y66" s="103"/>
      <c r="Z66" s="103" t="s">
        <v>91</v>
      </c>
      <c r="AA66" s="103"/>
      <c r="AB66" s="103" t="s">
        <v>91</v>
      </c>
      <c r="AC66" s="103"/>
      <c r="AD66" s="104" t="s">
        <v>103</v>
      </c>
      <c r="AE66" s="104"/>
      <c r="AF66" s="103" t="s">
        <v>102</v>
      </c>
      <c r="AG66" s="103"/>
      <c r="AH66" s="105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7"/>
      <c r="AX66" s="59"/>
    </row>
    <row r="67" spans="2:50" ht="9" customHeight="1" x14ac:dyDescent="0.3">
      <c r="B67" s="58"/>
      <c r="C67" s="101"/>
      <c r="D67" s="101"/>
      <c r="E67" s="101"/>
      <c r="F67" s="116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218"/>
      <c r="T67" s="218"/>
      <c r="U67" s="218"/>
      <c r="V67" s="215"/>
      <c r="W67" s="216"/>
      <c r="X67" s="103"/>
      <c r="Y67" s="103"/>
      <c r="Z67" s="103"/>
      <c r="AA67" s="103"/>
      <c r="AB67" s="103"/>
      <c r="AC67" s="103"/>
      <c r="AD67" s="104"/>
      <c r="AE67" s="104"/>
      <c r="AF67" s="103"/>
      <c r="AG67" s="103"/>
      <c r="AH67" s="108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10"/>
      <c r="AX67" s="21"/>
    </row>
    <row r="68" spans="2:50" ht="9" customHeight="1" x14ac:dyDescent="0.3">
      <c r="B68" s="58"/>
      <c r="C68" s="101">
        <v>24</v>
      </c>
      <c r="D68" s="101"/>
      <c r="E68" s="101"/>
      <c r="F68" s="113" t="str">
        <f>HLOOKUP(Language!$B$2,Language!$C$12:$H$552,39)</f>
        <v>Parts for assembly test</v>
      </c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217"/>
      <c r="T68" s="217"/>
      <c r="U68" s="217"/>
      <c r="V68" s="213" t="str">
        <f>HLOOKUP(Language!$B$2,Language!$C$12:$H$552,40)</f>
        <v>piece</v>
      </c>
      <c r="W68" s="214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105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07"/>
      <c r="AX68" s="21"/>
    </row>
    <row r="69" spans="2:50" ht="9" customHeight="1" x14ac:dyDescent="0.3">
      <c r="B69" s="58"/>
      <c r="C69" s="101"/>
      <c r="D69" s="101"/>
      <c r="E69" s="101"/>
      <c r="F69" s="116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218"/>
      <c r="T69" s="218"/>
      <c r="U69" s="218"/>
      <c r="V69" s="215"/>
      <c r="W69" s="216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108"/>
      <c r="AI69" s="109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10"/>
      <c r="AX69" s="59"/>
    </row>
    <row r="70" spans="2:50" ht="3.45" customHeight="1" x14ac:dyDescent="0.3">
      <c r="B70" s="58"/>
      <c r="C70" s="60"/>
      <c r="D70" s="60"/>
      <c r="E70" s="60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3"/>
      <c r="AI70" s="63"/>
      <c r="AJ70" s="63"/>
      <c r="AK70" s="63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59"/>
    </row>
    <row r="71" spans="2:50" ht="9.6" customHeight="1" x14ac:dyDescent="0.3">
      <c r="B71" s="58"/>
      <c r="C71" s="112" t="str">
        <f>HLOOKUP(Language!$B$2,Language!$C$12:$H$552,52)</f>
        <v>The feasibility study must be submitted to Elektra no later than 4 weeks before the sample submission deadline! Where required, the approved feasibility study must be attached to the sample submission.</v>
      </c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2"/>
      <c r="AI71" s="112"/>
      <c r="AJ71" s="112"/>
      <c r="AK71" s="112"/>
      <c r="AL71" s="112"/>
      <c r="AM71" s="112"/>
      <c r="AN71" s="112"/>
      <c r="AO71" s="112"/>
      <c r="AP71" s="112"/>
      <c r="AQ71" s="112"/>
      <c r="AR71" s="112"/>
      <c r="AS71" s="112"/>
      <c r="AT71" s="112"/>
      <c r="AU71" s="112"/>
      <c r="AV71" s="112"/>
      <c r="AW71" s="112"/>
      <c r="AX71" s="59"/>
    </row>
    <row r="72" spans="2:50" ht="6" customHeight="1" x14ac:dyDescent="0.3">
      <c r="B72" s="58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  <c r="AH72" s="112"/>
      <c r="AI72" s="112"/>
      <c r="AJ72" s="112"/>
      <c r="AK72" s="112"/>
      <c r="AL72" s="112"/>
      <c r="AM72" s="112"/>
      <c r="AN72" s="112"/>
      <c r="AO72" s="112"/>
      <c r="AP72" s="112"/>
      <c r="AQ72" s="112"/>
      <c r="AR72" s="112"/>
      <c r="AS72" s="112"/>
      <c r="AT72" s="112"/>
      <c r="AU72" s="112"/>
      <c r="AV72" s="112"/>
      <c r="AW72" s="112"/>
      <c r="AX72" s="59"/>
    </row>
    <row r="73" spans="2:50" ht="7.05" customHeight="1" x14ac:dyDescent="0.3">
      <c r="B73" s="58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64"/>
      <c r="AI73" s="64"/>
      <c r="AJ73" s="64"/>
      <c r="AK73" s="64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59"/>
    </row>
    <row r="74" spans="2:50" ht="9" customHeight="1" x14ac:dyDescent="0.3">
      <c r="B74" s="23"/>
      <c r="C74" s="98" t="s">
        <v>108</v>
      </c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R74" s="99"/>
      <c r="AS74" s="99"/>
      <c r="AT74" s="99"/>
      <c r="AU74" s="99"/>
      <c r="AV74" s="99"/>
      <c r="AW74" s="100"/>
      <c r="AX74" s="25"/>
    </row>
    <row r="75" spans="2:50" ht="7.05" customHeight="1" x14ac:dyDescent="0.3">
      <c r="B75" s="23"/>
      <c r="C75" s="168" t="str">
        <f>HLOOKUP(Language!$B$2,Language!$C$12:$H$552,56)</f>
        <v>Surname, Name</v>
      </c>
      <c r="D75" s="169"/>
      <c r="E75" s="169"/>
      <c r="F75" s="169"/>
      <c r="G75" s="169"/>
      <c r="H75" s="169"/>
      <c r="I75" s="169"/>
      <c r="J75" s="169"/>
      <c r="K75" s="169"/>
      <c r="L75" s="170"/>
      <c r="M75" s="168" t="str">
        <f>HLOOKUP(Language!$B$2,Language!$C$12:$H$552,57)</f>
        <v>Email</v>
      </c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70"/>
      <c r="Y75" s="169" t="str">
        <f>HLOOKUP(Language!$B$2,Language!$C$12:$H$552,58)</f>
        <v>Phone / Mobile phone</v>
      </c>
      <c r="Z75" s="169"/>
      <c r="AA75" s="169"/>
      <c r="AB75" s="169"/>
      <c r="AC75" s="169"/>
      <c r="AD75" s="169"/>
      <c r="AE75" s="169"/>
      <c r="AF75" s="169"/>
      <c r="AG75" s="170"/>
      <c r="AH75" s="171" t="str">
        <f>HLOOKUP(Language!$B$2,Language!$C$12:$H$552,59)</f>
        <v>Date</v>
      </c>
      <c r="AI75" s="172"/>
      <c r="AJ75" s="172"/>
      <c r="AK75" s="172"/>
      <c r="AL75" s="172"/>
      <c r="AM75" s="173"/>
      <c r="AN75" s="168" t="str">
        <f>HLOOKUP(Language!$B$2,Language!$C$12:$H$552,60)</f>
        <v>Signature</v>
      </c>
      <c r="AO75" s="169"/>
      <c r="AP75" s="169"/>
      <c r="AQ75" s="169"/>
      <c r="AR75" s="169"/>
      <c r="AS75" s="169"/>
      <c r="AT75" s="169"/>
      <c r="AU75" s="169"/>
      <c r="AV75" s="169"/>
      <c r="AW75" s="170"/>
      <c r="AX75" s="25"/>
    </row>
    <row r="76" spans="2:50" ht="19.95" customHeight="1" x14ac:dyDescent="0.3">
      <c r="B76" s="23"/>
      <c r="C76" s="138"/>
      <c r="D76" s="139"/>
      <c r="E76" s="139"/>
      <c r="F76" s="139"/>
      <c r="G76" s="139"/>
      <c r="H76" s="139"/>
      <c r="I76" s="139"/>
      <c r="J76" s="139"/>
      <c r="K76" s="139"/>
      <c r="L76" s="140"/>
      <c r="M76" s="138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40"/>
      <c r="Y76" s="138"/>
      <c r="Z76" s="139"/>
      <c r="AA76" s="139"/>
      <c r="AB76" s="139"/>
      <c r="AC76" s="139"/>
      <c r="AD76" s="139"/>
      <c r="AE76" s="139"/>
      <c r="AF76" s="139"/>
      <c r="AG76" s="140"/>
      <c r="AH76" s="138"/>
      <c r="AI76" s="139"/>
      <c r="AJ76" s="139"/>
      <c r="AK76" s="139"/>
      <c r="AL76" s="139"/>
      <c r="AM76" s="140"/>
      <c r="AN76" s="138"/>
      <c r="AO76" s="139"/>
      <c r="AP76" s="139"/>
      <c r="AQ76" s="139"/>
      <c r="AR76" s="139"/>
      <c r="AS76" s="139"/>
      <c r="AT76" s="139"/>
      <c r="AU76" s="139"/>
      <c r="AV76" s="139"/>
      <c r="AW76" s="140"/>
      <c r="AX76" s="25"/>
    </row>
    <row r="77" spans="2:50" ht="3.45" customHeight="1" x14ac:dyDescent="0.3"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8"/>
    </row>
    <row r="78" spans="2:50" ht="9" customHeight="1" x14ac:dyDescent="0.3">
      <c r="B78" s="23"/>
      <c r="C78" s="98" t="str">
        <f>HLOOKUP(Language!$B$2,Language!$C$12:$H$552,55)</f>
        <v>Supplier</v>
      </c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R78" s="99"/>
      <c r="AS78" s="99"/>
      <c r="AT78" s="99"/>
      <c r="AU78" s="99"/>
      <c r="AV78" s="99"/>
      <c r="AW78" s="100"/>
      <c r="AX78" s="25"/>
    </row>
    <row r="79" spans="2:50" ht="7.05" customHeight="1" x14ac:dyDescent="0.3">
      <c r="B79" s="23"/>
      <c r="C79" s="168" t="str">
        <f>HLOOKUP(Language!$B$2,Language!$C$12:$H$552,56)</f>
        <v>Surname, Name</v>
      </c>
      <c r="D79" s="169"/>
      <c r="E79" s="169"/>
      <c r="F79" s="169"/>
      <c r="G79" s="169"/>
      <c r="H79" s="169"/>
      <c r="I79" s="169"/>
      <c r="J79" s="169"/>
      <c r="K79" s="169"/>
      <c r="L79" s="170"/>
      <c r="M79" s="168" t="str">
        <f>HLOOKUP(Language!$B$2,Language!$C$12:$H$552,57)</f>
        <v>Email</v>
      </c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70"/>
      <c r="Y79" s="169" t="str">
        <f>HLOOKUP(Language!$B$2,Language!$C$12:$H$552,58)</f>
        <v>Phone / Mobile phone</v>
      </c>
      <c r="Z79" s="169"/>
      <c r="AA79" s="169"/>
      <c r="AB79" s="169"/>
      <c r="AC79" s="169"/>
      <c r="AD79" s="169"/>
      <c r="AE79" s="169"/>
      <c r="AF79" s="169"/>
      <c r="AG79" s="170"/>
      <c r="AH79" s="171" t="str">
        <f>HLOOKUP(Language!$B$2,Language!$C$12:$H$552,59)</f>
        <v>Date</v>
      </c>
      <c r="AI79" s="172"/>
      <c r="AJ79" s="172"/>
      <c r="AK79" s="172"/>
      <c r="AL79" s="172"/>
      <c r="AM79" s="173"/>
      <c r="AN79" s="168" t="str">
        <f>HLOOKUP(Language!$B$2,Language!$C$12:$H$552,60)</f>
        <v>Signature</v>
      </c>
      <c r="AO79" s="169"/>
      <c r="AP79" s="169"/>
      <c r="AQ79" s="169"/>
      <c r="AR79" s="169"/>
      <c r="AS79" s="169"/>
      <c r="AT79" s="169"/>
      <c r="AU79" s="169"/>
      <c r="AV79" s="169"/>
      <c r="AW79" s="170"/>
      <c r="AX79" s="25"/>
    </row>
    <row r="80" spans="2:50" ht="19.95" customHeight="1" x14ac:dyDescent="0.3">
      <c r="B80" s="23"/>
      <c r="C80" s="138"/>
      <c r="D80" s="139"/>
      <c r="E80" s="139"/>
      <c r="F80" s="139"/>
      <c r="G80" s="139"/>
      <c r="H80" s="139"/>
      <c r="I80" s="139"/>
      <c r="J80" s="139"/>
      <c r="K80" s="139"/>
      <c r="L80" s="140"/>
      <c r="M80" s="138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40"/>
      <c r="Y80" s="138"/>
      <c r="Z80" s="139"/>
      <c r="AA80" s="139"/>
      <c r="AB80" s="139"/>
      <c r="AC80" s="139"/>
      <c r="AD80" s="139"/>
      <c r="AE80" s="139"/>
      <c r="AF80" s="139"/>
      <c r="AG80" s="140"/>
      <c r="AH80" s="138"/>
      <c r="AI80" s="139"/>
      <c r="AJ80" s="139"/>
      <c r="AK80" s="139"/>
      <c r="AL80" s="139"/>
      <c r="AM80" s="140"/>
      <c r="AN80" s="138"/>
      <c r="AO80" s="139"/>
      <c r="AP80" s="139"/>
      <c r="AQ80" s="139"/>
      <c r="AR80" s="139"/>
      <c r="AS80" s="139"/>
      <c r="AT80" s="139"/>
      <c r="AU80" s="139"/>
      <c r="AV80" s="139"/>
      <c r="AW80" s="140"/>
      <c r="AX80" s="25"/>
    </row>
    <row r="81" spans="2:50" ht="3.45" customHeight="1" x14ac:dyDescent="0.3"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8"/>
    </row>
    <row r="82" spans="2:50" ht="7.05" customHeight="1" x14ac:dyDescent="0.3">
      <c r="B82" s="69"/>
      <c r="C82" s="111" t="str">
        <f>HLOOKUP(Language!$B$2,Language!$C$12:$H$552,54)</f>
        <v>If you do not respond to our request within 10 business days of receipt, we will assume that you accept our terms.</v>
      </c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68"/>
    </row>
    <row r="83" spans="2:50" ht="15.6" customHeight="1" x14ac:dyDescent="0.3">
      <c r="B83" s="69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68"/>
    </row>
    <row r="84" spans="2:50" ht="3.45" customHeight="1" x14ac:dyDescent="0.3">
      <c r="B84" s="58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T84" s="70"/>
      <c r="U84" s="70"/>
      <c r="V84" s="70"/>
      <c r="W84" s="70"/>
      <c r="X84" s="70"/>
      <c r="Y84" s="70"/>
      <c r="Z84" s="71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59"/>
    </row>
    <row r="85" spans="2:50" ht="7.05" customHeight="1" x14ac:dyDescent="0.3">
      <c r="B85" s="58"/>
      <c r="C85" s="73" t="str">
        <f>HLOOKUP(Language!$B$2,Language!$C$12:$H$552,61)</f>
        <v>legend</v>
      </c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64"/>
      <c r="AI85" s="64"/>
      <c r="AJ85" s="64"/>
      <c r="AK85" s="64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21"/>
    </row>
    <row r="86" spans="2:50" ht="8.4" customHeight="1" x14ac:dyDescent="0.3">
      <c r="B86" s="58"/>
      <c r="C86" s="74" t="s">
        <v>91</v>
      </c>
      <c r="D86" s="75" t="str">
        <f>HLOOKUP(Language!$B$2,Language!$C$12:$H$552,49)</f>
        <v>Submit to the customer and retain a copy at an appropriate location</v>
      </c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21"/>
    </row>
    <row r="87" spans="2:50" ht="7.05" customHeight="1" x14ac:dyDescent="0.3">
      <c r="B87" s="58"/>
      <c r="C87" s="74" t="s">
        <v>102</v>
      </c>
      <c r="D87" s="75" t="str">
        <f>HLOOKUP(Language!$B$2,Language!$C$12:$H$552,50)</f>
        <v>Retain at manufacturing location and make available to the customer if requested</v>
      </c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9"/>
    </row>
    <row r="88" spans="2:50" ht="7.05" customHeight="1" x14ac:dyDescent="0.3">
      <c r="B88" s="58"/>
      <c r="C88" s="53" t="s">
        <v>103</v>
      </c>
      <c r="D88" s="75" t="str">
        <f>HLOOKUP(Language!$B$2,Language!$C$12:$H$552,51)</f>
        <v>As specified by Elektra</v>
      </c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9"/>
    </row>
    <row r="89" spans="2:50" ht="7.05" customHeight="1" thickBot="1" x14ac:dyDescent="0.35">
      <c r="B89" s="76"/>
      <c r="C89" s="77"/>
      <c r="D89" s="77"/>
      <c r="E89" s="78"/>
      <c r="F89" s="78"/>
      <c r="G89" s="78"/>
      <c r="H89" s="78"/>
      <c r="I89" s="78"/>
      <c r="J89" s="78"/>
      <c r="K89" s="79"/>
      <c r="L89" s="79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7"/>
      <c r="AP89" s="77"/>
      <c r="AQ89" s="77"/>
      <c r="AR89" s="80"/>
      <c r="AS89" s="80"/>
      <c r="AT89" s="80"/>
      <c r="AU89" s="80"/>
      <c r="AV89" s="77"/>
      <c r="AW89" s="77"/>
      <c r="AX89" s="81"/>
    </row>
    <row r="90" spans="2:50" ht="7.05" customHeight="1" x14ac:dyDescent="0.3">
      <c r="E90" s="22"/>
      <c r="F90" s="22"/>
      <c r="G90" s="22"/>
      <c r="H90" s="22"/>
      <c r="I90" s="82"/>
      <c r="J90" s="82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T90" s="39"/>
      <c r="AU90" s="39"/>
      <c r="AV90" s="39"/>
      <c r="AW90" s="39"/>
    </row>
    <row r="91" spans="2:50" ht="7.05" customHeight="1" x14ac:dyDescent="0.3">
      <c r="AT91" s="39"/>
      <c r="AU91" s="39"/>
      <c r="AV91" s="39"/>
      <c r="AW91" s="39"/>
    </row>
    <row r="92" spans="2:50" ht="7.05" customHeight="1" x14ac:dyDescent="0.3"/>
    <row r="93" spans="2:50" ht="7.05" customHeight="1" x14ac:dyDescent="0.3">
      <c r="AT93" s="39"/>
      <c r="AU93" s="39"/>
      <c r="AV93" s="39"/>
      <c r="AW93" s="39"/>
    </row>
    <row r="94" spans="2:50" ht="7.05" customHeight="1" x14ac:dyDescent="0.3"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</row>
    <row r="95" spans="2:50" ht="7.05" customHeight="1" x14ac:dyDescent="0.3"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</row>
    <row r="96" spans="2:50" ht="7.05" customHeight="1" x14ac:dyDescent="0.3"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5:40" ht="7.05" customHeight="1" x14ac:dyDescent="0.3"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</row>
    <row r="98" spans="5:40" ht="7.05" customHeight="1" x14ac:dyDescent="0.3"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5:40" ht="7.05" customHeight="1" x14ac:dyDescent="0.3"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</row>
    <row r="100" spans="5:40" ht="7.05" customHeight="1" x14ac:dyDescent="0.3"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5:40" ht="7.05" customHeight="1" x14ac:dyDescent="0.3"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</row>
    <row r="102" spans="5:40" ht="7.05" customHeight="1" x14ac:dyDescent="0.3"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5:40" ht="7.05" customHeight="1" x14ac:dyDescent="0.3"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</row>
    <row r="104" spans="5:40" ht="7.05" customHeight="1" x14ac:dyDescent="0.3"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5:40" ht="7.05" customHeight="1" x14ac:dyDescent="0.3"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</row>
    <row r="106" spans="5:40" ht="7.05" customHeight="1" x14ac:dyDescent="0.3"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5:40" ht="7.05" customHeight="1" x14ac:dyDescent="0.3"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</row>
    <row r="108" spans="5:40" ht="7.05" customHeight="1" x14ac:dyDescent="0.3"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5:40" ht="7.05" customHeight="1" x14ac:dyDescent="0.3"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</row>
    <row r="110" spans="5:40" ht="7.05" customHeight="1" x14ac:dyDescent="0.3"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5:40" ht="7.05" customHeight="1" x14ac:dyDescent="0.3"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</row>
    <row r="112" spans="5:40" ht="7.05" customHeight="1" x14ac:dyDescent="0.3"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5:40" ht="7.05" customHeight="1" x14ac:dyDescent="0.3"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</row>
    <row r="114" spans="5:40" ht="7.05" customHeight="1" x14ac:dyDescent="0.3"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5:40" ht="7.05" customHeight="1" x14ac:dyDescent="0.3"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</row>
    <row r="116" spans="5:40" ht="7.05" customHeight="1" x14ac:dyDescent="0.3"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5:40" ht="7.05" customHeight="1" x14ac:dyDescent="0.3"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</row>
    <row r="118" spans="5:40" ht="7.05" customHeight="1" x14ac:dyDescent="0.3"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5:40" ht="7.05" customHeight="1" x14ac:dyDescent="0.3"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</row>
    <row r="120" spans="5:40" ht="7.05" customHeight="1" x14ac:dyDescent="0.3"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5:40" ht="7.05" customHeight="1" x14ac:dyDescent="0.3"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</row>
    <row r="122" spans="5:40" ht="7.05" customHeight="1" x14ac:dyDescent="0.3"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5:40" ht="7.05" customHeight="1" x14ac:dyDescent="0.3"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</row>
    <row r="124" spans="5:40" ht="7.05" customHeight="1" x14ac:dyDescent="0.3"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5:40" ht="7.05" customHeight="1" x14ac:dyDescent="0.3"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</row>
    <row r="126" spans="5:40" ht="7.05" customHeight="1" x14ac:dyDescent="0.3"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5:40" ht="7.05" customHeight="1" x14ac:dyDescent="0.3"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</row>
    <row r="128" spans="5:40" ht="7.05" customHeight="1" x14ac:dyDescent="0.3"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5:40" ht="7.05" customHeight="1" x14ac:dyDescent="0.3"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</row>
    <row r="130" spans="5:40" ht="7.05" customHeight="1" x14ac:dyDescent="0.3"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5:40" ht="7.05" customHeight="1" x14ac:dyDescent="0.3"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</row>
    <row r="132" spans="5:40" ht="7.05" customHeight="1" x14ac:dyDescent="0.3"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5:40" ht="7.05" customHeight="1" x14ac:dyDescent="0.3"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</row>
    <row r="134" spans="5:40" ht="7.05" customHeight="1" x14ac:dyDescent="0.3"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5:40" ht="7.05" customHeight="1" x14ac:dyDescent="0.3"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</row>
    <row r="136" spans="5:40" ht="7.05" customHeight="1" x14ac:dyDescent="0.3"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5:40" ht="7.05" customHeight="1" x14ac:dyDescent="0.3"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</row>
    <row r="138" spans="5:40" ht="7.05" customHeight="1" x14ac:dyDescent="0.3"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5:40" ht="7.05" customHeight="1" x14ac:dyDescent="0.3"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</row>
    <row r="140" spans="5:40" ht="7.05" customHeight="1" x14ac:dyDescent="0.3"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5:40" ht="7.05" customHeight="1" x14ac:dyDescent="0.3"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</row>
    <row r="142" spans="5:40" ht="7.05" customHeight="1" x14ac:dyDescent="0.3"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5:40" ht="7.05" customHeight="1" x14ac:dyDescent="0.3"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</row>
    <row r="144" spans="5:40" ht="7.05" customHeight="1" x14ac:dyDescent="0.3"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5:40" ht="7.05" customHeight="1" x14ac:dyDescent="0.3"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</row>
    <row r="146" spans="5:40" ht="7.05" customHeight="1" x14ac:dyDescent="0.3"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5:40" ht="7.05" customHeight="1" x14ac:dyDescent="0.3"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</row>
    <row r="148" spans="5:40" ht="7.05" customHeight="1" x14ac:dyDescent="0.3"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5:40" ht="7.05" customHeight="1" x14ac:dyDescent="0.3"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</row>
    <row r="150" spans="5:40" ht="7.05" customHeight="1" x14ac:dyDescent="0.3"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5:40" ht="7.05" customHeight="1" x14ac:dyDescent="0.3"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</row>
    <row r="152" spans="5:40" ht="7.05" customHeight="1" x14ac:dyDescent="0.3"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5:40" ht="7.05" customHeight="1" x14ac:dyDescent="0.3"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</row>
    <row r="154" spans="5:40" ht="7.05" customHeight="1" x14ac:dyDescent="0.3"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5:40" ht="7.05" customHeight="1" x14ac:dyDescent="0.3"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</row>
    <row r="156" spans="5:40" ht="7.05" customHeight="1" x14ac:dyDescent="0.3"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5:40" ht="7.05" customHeight="1" x14ac:dyDescent="0.3"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</row>
    <row r="158" spans="5:40" ht="7.05" customHeight="1" x14ac:dyDescent="0.3"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5:40" ht="7.05" customHeight="1" x14ac:dyDescent="0.3"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</row>
    <row r="160" spans="5:40" ht="7.05" customHeight="1" x14ac:dyDescent="0.3"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5:40" ht="7.05" customHeight="1" x14ac:dyDescent="0.3"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</row>
    <row r="162" spans="5:40" ht="7.05" customHeight="1" x14ac:dyDescent="0.3"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</row>
    <row r="163" spans="5:40" ht="7.05" customHeight="1" x14ac:dyDescent="0.3"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</row>
    <row r="164" spans="5:40" ht="7.05" customHeight="1" x14ac:dyDescent="0.3"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</row>
    <row r="165" spans="5:40" ht="7.05" customHeight="1" x14ac:dyDescent="0.3"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</row>
    <row r="166" spans="5:40" ht="7.05" customHeight="1" x14ac:dyDescent="0.3"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</row>
    <row r="167" spans="5:40" ht="7.05" customHeight="1" x14ac:dyDescent="0.3"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</row>
    <row r="168" spans="5:40" ht="7.05" customHeight="1" x14ac:dyDescent="0.3"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</row>
    <row r="169" spans="5:40" ht="7.05" customHeight="1" x14ac:dyDescent="0.3"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</row>
    <row r="170" spans="5:40" ht="7.05" customHeight="1" x14ac:dyDescent="0.3"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</row>
    <row r="171" spans="5:40" ht="7.05" customHeight="1" x14ac:dyDescent="0.3"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</row>
    <row r="172" spans="5:40" ht="7.05" customHeight="1" x14ac:dyDescent="0.3"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</row>
    <row r="173" spans="5:40" ht="7.05" customHeight="1" x14ac:dyDescent="0.3"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</row>
    <row r="174" spans="5:40" ht="7.05" customHeight="1" x14ac:dyDescent="0.3"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</row>
    <row r="175" spans="5:40" ht="7.05" customHeight="1" x14ac:dyDescent="0.3"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</row>
    <row r="176" spans="5:40" ht="7.05" customHeight="1" x14ac:dyDescent="0.3"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</row>
    <row r="177" spans="5:40" ht="7.05" customHeight="1" x14ac:dyDescent="0.3"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</row>
    <row r="178" spans="5:40" ht="7.05" customHeight="1" x14ac:dyDescent="0.3"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</row>
    <row r="179" spans="5:40" ht="7.05" customHeight="1" x14ac:dyDescent="0.3"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</row>
    <row r="180" spans="5:40" ht="7.05" customHeight="1" x14ac:dyDescent="0.3"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</row>
    <row r="181" spans="5:40" ht="7.05" customHeight="1" x14ac:dyDescent="0.3"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</row>
    <row r="182" spans="5:40" ht="7.05" customHeight="1" x14ac:dyDescent="0.3"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</row>
    <row r="183" spans="5:40" ht="7.05" customHeight="1" x14ac:dyDescent="0.3"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</row>
    <row r="184" spans="5:40" ht="7.05" customHeight="1" x14ac:dyDescent="0.3"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</row>
    <row r="185" spans="5:40" ht="7.05" customHeight="1" x14ac:dyDescent="0.3"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</row>
    <row r="186" spans="5:40" ht="7.05" customHeight="1" x14ac:dyDescent="0.3"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</row>
    <row r="187" spans="5:40" ht="7.05" customHeight="1" x14ac:dyDescent="0.3"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</row>
    <row r="188" spans="5:40" ht="7.05" customHeight="1" x14ac:dyDescent="0.3"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</row>
    <row r="189" spans="5:40" ht="7.05" customHeight="1" x14ac:dyDescent="0.3"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</row>
    <row r="190" spans="5:40" ht="7.05" customHeight="1" x14ac:dyDescent="0.3"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</row>
    <row r="191" spans="5:40" ht="7.05" customHeight="1" x14ac:dyDescent="0.3"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</row>
    <row r="192" spans="5:40" ht="7.05" customHeight="1" x14ac:dyDescent="0.3"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</row>
    <row r="193" spans="5:40" ht="7.05" customHeight="1" x14ac:dyDescent="0.3"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</row>
    <row r="194" spans="5:40" ht="7.05" customHeight="1" x14ac:dyDescent="0.3"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</row>
    <row r="195" spans="5:40" ht="7.05" customHeight="1" x14ac:dyDescent="0.3"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</row>
    <row r="196" spans="5:40" ht="7.05" customHeight="1" x14ac:dyDescent="0.3"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</row>
    <row r="197" spans="5:40" ht="7.05" customHeight="1" x14ac:dyDescent="0.3"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</row>
    <row r="198" spans="5:40" ht="7.05" customHeight="1" x14ac:dyDescent="0.3"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</row>
    <row r="199" spans="5:40" ht="7.05" customHeight="1" x14ac:dyDescent="0.3"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</row>
    <row r="200" spans="5:40" ht="7.05" customHeight="1" x14ac:dyDescent="0.3"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</row>
    <row r="201" spans="5:40" ht="7.05" customHeight="1" x14ac:dyDescent="0.3"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</row>
    <row r="202" spans="5:40" ht="7.05" customHeight="1" x14ac:dyDescent="0.3"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</row>
    <row r="203" spans="5:40" ht="7.05" customHeight="1" x14ac:dyDescent="0.3"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</row>
    <row r="204" spans="5:40" ht="7.05" customHeight="1" x14ac:dyDescent="0.3"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</row>
    <row r="205" spans="5:40" ht="7.05" customHeight="1" x14ac:dyDescent="0.3"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</row>
    <row r="206" spans="5:40" ht="7.05" customHeight="1" x14ac:dyDescent="0.3"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</row>
    <row r="207" spans="5:40" ht="7.05" customHeight="1" x14ac:dyDescent="0.3"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</row>
    <row r="208" spans="5:40" ht="7.05" customHeight="1" x14ac:dyDescent="0.3"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</row>
    <row r="209" spans="5:40" ht="7.05" customHeight="1" x14ac:dyDescent="0.3"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</row>
    <row r="210" spans="5:40" ht="7.05" customHeight="1" x14ac:dyDescent="0.3"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</row>
    <row r="211" spans="5:40" ht="7.05" customHeight="1" x14ac:dyDescent="0.3"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</row>
    <row r="212" spans="5:40" ht="7.05" customHeight="1" x14ac:dyDescent="0.3"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</row>
    <row r="213" spans="5:40" ht="7.05" customHeight="1" x14ac:dyDescent="0.3"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</row>
    <row r="214" spans="5:40" ht="7.05" customHeight="1" x14ac:dyDescent="0.3"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</row>
    <row r="215" spans="5:40" ht="7.05" customHeight="1" x14ac:dyDescent="0.3"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</row>
    <row r="216" spans="5:40" ht="7.05" customHeight="1" x14ac:dyDescent="0.3"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</row>
    <row r="217" spans="5:40" ht="7.05" customHeight="1" x14ac:dyDescent="0.3"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</row>
    <row r="218" spans="5:40" ht="7.05" customHeight="1" x14ac:dyDescent="0.3"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</row>
    <row r="219" spans="5:40" ht="7.05" customHeight="1" x14ac:dyDescent="0.3"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</row>
    <row r="220" spans="5:40" ht="7.05" customHeight="1" x14ac:dyDescent="0.3"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</row>
    <row r="221" spans="5:40" ht="7.05" customHeight="1" x14ac:dyDescent="0.3"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</row>
    <row r="222" spans="5:40" ht="7.05" customHeight="1" x14ac:dyDescent="0.3"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</row>
    <row r="223" spans="5:40" ht="7.05" customHeight="1" x14ac:dyDescent="0.3"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</row>
    <row r="224" spans="5:40" ht="7.05" customHeight="1" x14ac:dyDescent="0.3"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</row>
    <row r="225" spans="5:40" ht="7.05" customHeight="1" x14ac:dyDescent="0.3"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</row>
    <row r="226" spans="5:40" ht="7.05" customHeight="1" x14ac:dyDescent="0.3"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</row>
    <row r="227" spans="5:40" ht="7.05" customHeight="1" x14ac:dyDescent="0.3"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</row>
    <row r="228" spans="5:40" ht="7.05" customHeight="1" x14ac:dyDescent="0.3"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</row>
    <row r="229" spans="5:40" ht="7.05" customHeight="1" x14ac:dyDescent="0.3"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</row>
    <row r="230" spans="5:40" ht="7.05" customHeight="1" x14ac:dyDescent="0.3"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</row>
    <row r="231" spans="5:40" ht="7.05" customHeight="1" x14ac:dyDescent="0.3"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</row>
    <row r="232" spans="5:40" ht="7.05" customHeight="1" x14ac:dyDescent="0.3"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</row>
    <row r="233" spans="5:40" ht="7.05" customHeight="1" x14ac:dyDescent="0.3"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</row>
    <row r="234" spans="5:40" ht="7.05" customHeight="1" x14ac:dyDescent="0.3"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</row>
    <row r="235" spans="5:40" ht="7.05" customHeight="1" x14ac:dyDescent="0.3"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</row>
    <row r="236" spans="5:40" ht="7.05" customHeight="1" x14ac:dyDescent="0.3"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</row>
    <row r="237" spans="5:40" ht="7.05" customHeight="1" x14ac:dyDescent="0.3"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</row>
    <row r="238" spans="5:40" ht="7.05" customHeight="1" x14ac:dyDescent="0.3"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</row>
    <row r="239" spans="5:40" ht="7.05" customHeight="1" x14ac:dyDescent="0.3"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</row>
    <row r="240" spans="5:40" ht="7.05" customHeight="1" x14ac:dyDescent="0.3"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</row>
    <row r="241" spans="5:40" ht="7.05" customHeight="1" x14ac:dyDescent="0.3"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</row>
    <row r="242" spans="5:40" ht="7.05" customHeight="1" x14ac:dyDescent="0.3"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</row>
    <row r="243" spans="5:40" ht="7.05" customHeight="1" x14ac:dyDescent="0.3"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</row>
    <row r="244" spans="5:40" ht="7.05" customHeight="1" x14ac:dyDescent="0.3"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</row>
    <row r="245" spans="5:40" ht="7.05" customHeight="1" x14ac:dyDescent="0.3"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</row>
    <row r="246" spans="5:40" ht="7.05" customHeight="1" x14ac:dyDescent="0.3"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</row>
    <row r="247" spans="5:40" ht="7.05" customHeight="1" x14ac:dyDescent="0.3"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</row>
    <row r="248" spans="5:40" ht="7.05" customHeight="1" x14ac:dyDescent="0.3"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</row>
    <row r="249" spans="5:40" ht="7.05" customHeight="1" x14ac:dyDescent="0.3"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</row>
    <row r="250" spans="5:40" ht="7.05" customHeight="1" x14ac:dyDescent="0.3"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</row>
    <row r="251" spans="5:40" ht="7.05" customHeight="1" x14ac:dyDescent="0.3"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</row>
    <row r="252" spans="5:40" ht="7.05" customHeight="1" x14ac:dyDescent="0.3"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</row>
    <row r="253" spans="5:40" ht="7.05" customHeight="1" x14ac:dyDescent="0.3"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</row>
    <row r="254" spans="5:40" ht="7.05" customHeight="1" x14ac:dyDescent="0.3"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</row>
    <row r="255" spans="5:40" ht="7.05" customHeight="1" x14ac:dyDescent="0.3"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</row>
    <row r="256" spans="5:40" ht="7.05" customHeight="1" x14ac:dyDescent="0.3"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</row>
    <row r="257" spans="5:40" ht="7.05" customHeight="1" x14ac:dyDescent="0.3"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</row>
    <row r="258" spans="5:40" ht="7.05" customHeight="1" x14ac:dyDescent="0.3"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</row>
    <row r="259" spans="5:40" ht="7.05" customHeight="1" x14ac:dyDescent="0.3"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</row>
    <row r="260" spans="5:40" ht="7.05" customHeight="1" x14ac:dyDescent="0.3"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</row>
    <row r="261" spans="5:40" ht="7.05" customHeight="1" x14ac:dyDescent="0.3"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</row>
    <row r="262" spans="5:40" ht="7.05" customHeight="1" x14ac:dyDescent="0.3"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</row>
    <row r="263" spans="5:40" ht="7.05" customHeight="1" x14ac:dyDescent="0.3"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</row>
    <row r="264" spans="5:40" ht="7.05" customHeight="1" x14ac:dyDescent="0.3"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</row>
    <row r="265" spans="5:40" ht="7.05" customHeight="1" x14ac:dyDescent="0.3"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</row>
    <row r="266" spans="5:40" ht="7.05" customHeight="1" x14ac:dyDescent="0.3"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</row>
    <row r="267" spans="5:40" ht="7.05" customHeight="1" x14ac:dyDescent="0.3"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</row>
    <row r="268" spans="5:40" ht="7.05" customHeight="1" x14ac:dyDescent="0.3"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</row>
    <row r="269" spans="5:40" ht="7.05" customHeight="1" x14ac:dyDescent="0.3"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</row>
    <row r="270" spans="5:40" ht="7.05" customHeight="1" x14ac:dyDescent="0.3"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</row>
    <row r="271" spans="5:40" ht="7.05" customHeight="1" x14ac:dyDescent="0.3"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</row>
    <row r="272" spans="5:40" ht="7.05" customHeight="1" x14ac:dyDescent="0.3"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</row>
    <row r="273" spans="5:40" ht="7.05" customHeight="1" x14ac:dyDescent="0.3"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</row>
    <row r="274" spans="5:40" ht="7.05" customHeight="1" x14ac:dyDescent="0.3"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</row>
    <row r="275" spans="5:40" ht="7.05" customHeight="1" x14ac:dyDescent="0.3"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</row>
    <row r="276" spans="5:40" ht="7.05" customHeight="1" x14ac:dyDescent="0.3"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</row>
    <row r="277" spans="5:40" ht="7.05" customHeight="1" x14ac:dyDescent="0.3"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</row>
    <row r="278" spans="5:40" ht="7.05" customHeight="1" x14ac:dyDescent="0.3"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</row>
    <row r="279" spans="5:40" ht="7.05" customHeight="1" x14ac:dyDescent="0.3"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</row>
    <row r="280" spans="5:40" ht="7.05" customHeight="1" x14ac:dyDescent="0.3"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</row>
    <row r="281" spans="5:40" ht="7.05" customHeight="1" x14ac:dyDescent="0.3"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</row>
    <row r="282" spans="5:40" ht="7.05" customHeight="1" x14ac:dyDescent="0.3"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</row>
    <row r="283" spans="5:40" ht="7.05" customHeight="1" x14ac:dyDescent="0.3"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</row>
    <row r="284" spans="5:40" ht="7.05" customHeight="1" x14ac:dyDescent="0.3"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</row>
    <row r="285" spans="5:40" ht="7.05" customHeight="1" x14ac:dyDescent="0.3"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</row>
    <row r="286" spans="5:40" ht="7.05" customHeight="1" x14ac:dyDescent="0.3"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</row>
    <row r="287" spans="5:40" ht="7.05" customHeight="1" x14ac:dyDescent="0.3"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</row>
    <row r="288" spans="5:40" ht="7.05" customHeight="1" x14ac:dyDescent="0.3"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</row>
    <row r="289" spans="5:40" ht="7.05" customHeight="1" x14ac:dyDescent="0.3"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</row>
    <row r="290" spans="5:40" ht="7.05" customHeight="1" x14ac:dyDescent="0.3"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</row>
    <row r="291" spans="5:40" ht="7.05" customHeight="1" x14ac:dyDescent="0.3"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</row>
    <row r="292" spans="5:40" ht="7.05" customHeight="1" x14ac:dyDescent="0.3"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</row>
    <row r="293" spans="5:40" ht="7.05" customHeight="1" x14ac:dyDescent="0.3"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</row>
    <row r="294" spans="5:40" ht="7.05" customHeight="1" x14ac:dyDescent="0.3"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</row>
    <row r="295" spans="5:40" ht="7.05" customHeight="1" x14ac:dyDescent="0.3"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</row>
    <row r="296" spans="5:40" ht="7.05" customHeight="1" x14ac:dyDescent="0.3"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</row>
    <row r="297" spans="5:40" ht="7.05" customHeight="1" x14ac:dyDescent="0.3"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</row>
    <row r="298" spans="5:40" ht="7.05" customHeight="1" x14ac:dyDescent="0.3"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</row>
    <row r="299" spans="5:40" ht="7.05" customHeight="1" x14ac:dyDescent="0.3"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</row>
    <row r="300" spans="5:40" ht="7.05" customHeight="1" x14ac:dyDescent="0.3"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</row>
    <row r="301" spans="5:40" ht="7.05" customHeight="1" x14ac:dyDescent="0.3"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</row>
    <row r="302" spans="5:40" ht="7.05" customHeight="1" x14ac:dyDescent="0.3"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</row>
    <row r="303" spans="5:40" ht="7.05" customHeight="1" x14ac:dyDescent="0.3"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</row>
    <row r="304" spans="5:40" ht="7.05" customHeight="1" x14ac:dyDescent="0.3"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</row>
    <row r="305" spans="5:40" ht="7.05" customHeight="1" x14ac:dyDescent="0.3"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</row>
    <row r="306" spans="5:40" ht="7.05" customHeight="1" x14ac:dyDescent="0.3"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</row>
    <row r="307" spans="5:40" ht="7.05" customHeight="1" x14ac:dyDescent="0.3"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</row>
    <row r="308" spans="5:40" ht="7.05" customHeight="1" x14ac:dyDescent="0.3"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</row>
    <row r="309" spans="5:40" ht="7.05" customHeight="1" x14ac:dyDescent="0.3"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</row>
    <row r="310" spans="5:40" ht="7.05" customHeight="1" x14ac:dyDescent="0.3"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</row>
    <row r="311" spans="5:40" ht="7.05" customHeight="1" x14ac:dyDescent="0.3"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</row>
    <row r="312" spans="5:40" ht="7.05" customHeight="1" x14ac:dyDescent="0.3"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</row>
    <row r="313" spans="5:40" ht="7.05" customHeight="1" x14ac:dyDescent="0.3"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</row>
    <row r="314" spans="5:40" ht="7.05" customHeight="1" x14ac:dyDescent="0.3"/>
    <row r="315" spans="5:40" ht="7.05" customHeight="1" x14ac:dyDescent="0.3"/>
    <row r="316" spans="5:40" ht="7.05" customHeight="1" x14ac:dyDescent="0.3"/>
    <row r="317" spans="5:40" ht="7.05" customHeight="1" x14ac:dyDescent="0.3"/>
    <row r="318" spans="5:40" ht="7.05" customHeight="1" x14ac:dyDescent="0.3"/>
    <row r="319" spans="5:40" ht="7.05" customHeight="1" x14ac:dyDescent="0.3"/>
    <row r="320" spans="5:40" ht="7.05" customHeight="1" x14ac:dyDescent="0.3"/>
    <row r="321" ht="7.05" customHeight="1" x14ac:dyDescent="0.3"/>
    <row r="322" ht="7.05" customHeight="1" x14ac:dyDescent="0.3"/>
    <row r="323" ht="7.05" customHeight="1" x14ac:dyDescent="0.3"/>
    <row r="324" ht="7.05" customHeight="1" x14ac:dyDescent="0.3"/>
    <row r="325" ht="7.05" customHeight="1" x14ac:dyDescent="0.3"/>
    <row r="326" ht="7.05" customHeight="1" x14ac:dyDescent="0.3"/>
    <row r="327" ht="7.05" customHeight="1" x14ac:dyDescent="0.3"/>
    <row r="328" ht="7.05" customHeight="1" x14ac:dyDescent="0.3"/>
    <row r="329" ht="7.05" customHeight="1" x14ac:dyDescent="0.3"/>
    <row r="330" ht="7.05" customHeight="1" x14ac:dyDescent="0.3"/>
    <row r="331" ht="7.05" customHeight="1" x14ac:dyDescent="0.3"/>
    <row r="332" ht="7.05" customHeight="1" x14ac:dyDescent="0.3"/>
    <row r="333" ht="7.05" customHeight="1" x14ac:dyDescent="0.3"/>
    <row r="334" ht="7.05" customHeight="1" x14ac:dyDescent="0.3"/>
    <row r="335" ht="7.05" customHeight="1" x14ac:dyDescent="0.3"/>
    <row r="336" ht="7.05" customHeight="1" x14ac:dyDescent="0.3"/>
    <row r="337" ht="7.05" customHeight="1" x14ac:dyDescent="0.3"/>
    <row r="338" ht="7.05" customHeight="1" x14ac:dyDescent="0.3"/>
    <row r="339" ht="7.05" customHeight="1" x14ac:dyDescent="0.3"/>
    <row r="340" ht="7.05" customHeight="1" x14ac:dyDescent="0.3"/>
    <row r="341" ht="7.05" customHeight="1" x14ac:dyDescent="0.3"/>
    <row r="342" ht="7.05" customHeight="1" x14ac:dyDescent="0.3"/>
    <row r="343" ht="7.05" customHeight="1" x14ac:dyDescent="0.3"/>
    <row r="344" ht="7.05" customHeight="1" x14ac:dyDescent="0.3"/>
    <row r="345" ht="7.05" customHeight="1" x14ac:dyDescent="0.3"/>
    <row r="346" ht="7.05" customHeight="1" x14ac:dyDescent="0.3"/>
    <row r="347" ht="7.05" customHeight="1" x14ac:dyDescent="0.3"/>
    <row r="348" ht="7.05" customHeight="1" x14ac:dyDescent="0.3"/>
    <row r="349" ht="7.05" customHeight="1" x14ac:dyDescent="0.3"/>
    <row r="350" ht="7.05" customHeight="1" x14ac:dyDescent="0.3"/>
    <row r="351" ht="7.05" customHeight="1" x14ac:dyDescent="0.3"/>
    <row r="352" ht="7.05" customHeight="1" x14ac:dyDescent="0.3"/>
    <row r="353" ht="7.05" customHeight="1" x14ac:dyDescent="0.3"/>
    <row r="354" ht="7.05" customHeight="1" x14ac:dyDescent="0.3"/>
    <row r="355" ht="7.05" customHeight="1" x14ac:dyDescent="0.3"/>
    <row r="356" ht="7.05" customHeight="1" x14ac:dyDescent="0.3"/>
    <row r="357" ht="7.05" customHeight="1" x14ac:dyDescent="0.3"/>
    <row r="358" ht="7.05" customHeight="1" x14ac:dyDescent="0.3"/>
    <row r="359" ht="7.05" customHeight="1" x14ac:dyDescent="0.3"/>
    <row r="360" ht="7.05" customHeight="1" x14ac:dyDescent="0.3"/>
    <row r="361" ht="7.05" customHeight="1" x14ac:dyDescent="0.3"/>
    <row r="362" ht="7.05" customHeight="1" x14ac:dyDescent="0.3"/>
    <row r="363" ht="7.05" customHeight="1" x14ac:dyDescent="0.3"/>
    <row r="364" ht="7.05" customHeight="1" x14ac:dyDescent="0.3"/>
    <row r="365" ht="7.05" customHeight="1" x14ac:dyDescent="0.3"/>
    <row r="366" ht="7.05" customHeight="1" x14ac:dyDescent="0.3"/>
    <row r="367" ht="7.05" customHeight="1" x14ac:dyDescent="0.3"/>
    <row r="368" ht="7.05" customHeight="1" x14ac:dyDescent="0.3"/>
    <row r="369" ht="7.05" customHeight="1" x14ac:dyDescent="0.3"/>
    <row r="370" ht="7.05" customHeight="1" x14ac:dyDescent="0.3"/>
    <row r="371" ht="7.05" customHeight="1" x14ac:dyDescent="0.3"/>
    <row r="372" ht="7.05" customHeight="1" x14ac:dyDescent="0.3"/>
    <row r="373" ht="7.05" customHeight="1" x14ac:dyDescent="0.3"/>
    <row r="374" ht="7.05" customHeight="1" x14ac:dyDescent="0.3"/>
    <row r="375" ht="7.05" customHeight="1" x14ac:dyDescent="0.3"/>
    <row r="376" ht="7.05" customHeight="1" x14ac:dyDescent="0.3"/>
    <row r="377" ht="7.05" customHeight="1" x14ac:dyDescent="0.3"/>
    <row r="378" ht="7.05" customHeight="1" x14ac:dyDescent="0.3"/>
    <row r="379" ht="7.05" customHeight="1" x14ac:dyDescent="0.3"/>
    <row r="380" ht="7.05" customHeight="1" x14ac:dyDescent="0.3"/>
    <row r="381" ht="7.05" customHeight="1" x14ac:dyDescent="0.3"/>
    <row r="382" ht="7.05" customHeight="1" x14ac:dyDescent="0.3"/>
    <row r="383" ht="7.05" customHeight="1" x14ac:dyDescent="0.3"/>
    <row r="384" ht="7.05" customHeight="1" x14ac:dyDescent="0.3"/>
    <row r="385" ht="7.05" customHeight="1" x14ac:dyDescent="0.3"/>
    <row r="386" ht="7.05" customHeight="1" x14ac:dyDescent="0.3"/>
    <row r="387" ht="7.05" customHeight="1" x14ac:dyDescent="0.3"/>
    <row r="388" ht="7.05" customHeight="1" x14ac:dyDescent="0.3"/>
    <row r="389" ht="7.05" customHeight="1" x14ac:dyDescent="0.3"/>
    <row r="390" ht="7.05" customHeight="1" x14ac:dyDescent="0.3"/>
    <row r="391" ht="7.05" customHeight="1" x14ac:dyDescent="0.3"/>
    <row r="392" ht="7.05" customHeight="1" x14ac:dyDescent="0.3"/>
    <row r="393" ht="7.05" customHeight="1" x14ac:dyDescent="0.3"/>
    <row r="394" ht="7.05" customHeight="1" x14ac:dyDescent="0.3"/>
    <row r="395" ht="7.05" customHeight="1" x14ac:dyDescent="0.3"/>
    <row r="396" ht="7.05" customHeight="1" x14ac:dyDescent="0.3"/>
    <row r="397" ht="7.05" customHeight="1" x14ac:dyDescent="0.3"/>
    <row r="398" ht="7.05" customHeight="1" x14ac:dyDescent="0.3"/>
    <row r="399" ht="7.05" customHeight="1" x14ac:dyDescent="0.3"/>
    <row r="400" ht="7.05" customHeight="1" x14ac:dyDescent="0.3"/>
    <row r="401" ht="7.05" customHeight="1" x14ac:dyDescent="0.3"/>
    <row r="402" ht="7.05" customHeight="1" x14ac:dyDescent="0.3"/>
    <row r="403" ht="7.05" customHeight="1" x14ac:dyDescent="0.3"/>
    <row r="404" ht="7.05" customHeight="1" x14ac:dyDescent="0.3"/>
    <row r="405" ht="7.05" customHeight="1" x14ac:dyDescent="0.3"/>
    <row r="406" ht="7.05" customHeight="1" x14ac:dyDescent="0.3"/>
    <row r="407" ht="7.05" customHeight="1" x14ac:dyDescent="0.3"/>
    <row r="408" ht="7.05" customHeight="1" x14ac:dyDescent="0.3"/>
    <row r="409" ht="7.05" customHeight="1" x14ac:dyDescent="0.3"/>
    <row r="410" ht="7.05" customHeight="1" x14ac:dyDescent="0.3"/>
    <row r="411" ht="7.05" customHeight="1" x14ac:dyDescent="0.3"/>
    <row r="412" ht="7.05" customHeight="1" x14ac:dyDescent="0.3"/>
    <row r="413" ht="7.05" customHeight="1" x14ac:dyDescent="0.3"/>
    <row r="414" ht="7.05" customHeight="1" x14ac:dyDescent="0.3"/>
    <row r="415" ht="7.05" customHeight="1" x14ac:dyDescent="0.3"/>
    <row r="416" ht="7.05" customHeight="1" x14ac:dyDescent="0.3"/>
    <row r="417" ht="7.05" customHeight="1" x14ac:dyDescent="0.3"/>
    <row r="418" ht="7.05" customHeight="1" x14ac:dyDescent="0.3"/>
    <row r="419" ht="7.05" customHeight="1" x14ac:dyDescent="0.3"/>
    <row r="420" ht="7.05" customHeight="1" x14ac:dyDescent="0.3"/>
    <row r="421" ht="7.05" customHeight="1" x14ac:dyDescent="0.3"/>
    <row r="422" ht="7.05" customHeight="1" x14ac:dyDescent="0.3"/>
    <row r="423" ht="7.05" customHeight="1" x14ac:dyDescent="0.3"/>
    <row r="424" ht="7.05" customHeight="1" x14ac:dyDescent="0.3"/>
    <row r="425" ht="7.05" customHeight="1" x14ac:dyDescent="0.3"/>
    <row r="426" ht="7.05" customHeight="1" x14ac:dyDescent="0.3"/>
    <row r="427" ht="7.05" customHeight="1" x14ac:dyDescent="0.3"/>
    <row r="428" ht="7.05" customHeight="1" x14ac:dyDescent="0.3"/>
    <row r="429" ht="7.05" customHeight="1" x14ac:dyDescent="0.3"/>
    <row r="430" ht="7.05" customHeight="1" x14ac:dyDescent="0.3"/>
    <row r="431" ht="7.05" customHeight="1" x14ac:dyDescent="0.3"/>
    <row r="432" ht="7.05" customHeight="1" x14ac:dyDescent="0.3"/>
    <row r="433" ht="7.05" customHeight="1" x14ac:dyDescent="0.3"/>
    <row r="434" ht="7.05" customHeight="1" x14ac:dyDescent="0.3"/>
    <row r="435" ht="7.05" customHeight="1" x14ac:dyDescent="0.3"/>
    <row r="436" ht="7.05" customHeight="1" x14ac:dyDescent="0.3"/>
    <row r="437" ht="7.05" customHeight="1" x14ac:dyDescent="0.3"/>
    <row r="438" ht="7.05" customHeight="1" x14ac:dyDescent="0.3"/>
    <row r="439" ht="7.05" customHeight="1" x14ac:dyDescent="0.3"/>
    <row r="440" ht="7.05" customHeight="1" x14ac:dyDescent="0.3"/>
    <row r="441" ht="7.05" customHeight="1" x14ac:dyDescent="0.3"/>
    <row r="442" ht="7.05" customHeight="1" x14ac:dyDescent="0.3"/>
    <row r="443" ht="7.05" customHeight="1" x14ac:dyDescent="0.3"/>
    <row r="444" ht="7.05" customHeight="1" x14ac:dyDescent="0.3"/>
    <row r="445" ht="7.05" customHeight="1" x14ac:dyDescent="0.3"/>
    <row r="446" ht="7.05" customHeight="1" x14ac:dyDescent="0.3"/>
    <row r="447" ht="7.05" customHeight="1" x14ac:dyDescent="0.3"/>
    <row r="448" ht="7.05" customHeight="1" x14ac:dyDescent="0.3"/>
    <row r="449" ht="7.05" customHeight="1" x14ac:dyDescent="0.3"/>
    <row r="450" ht="7.05" customHeight="1" x14ac:dyDescent="0.3"/>
    <row r="451" ht="7.05" customHeight="1" x14ac:dyDescent="0.3"/>
    <row r="452" ht="7.05" customHeight="1" x14ac:dyDescent="0.3"/>
    <row r="453" ht="7.05" customHeight="1" x14ac:dyDescent="0.3"/>
    <row r="454" ht="7.05" customHeight="1" x14ac:dyDescent="0.3"/>
    <row r="455" ht="7.05" customHeight="1" x14ac:dyDescent="0.3"/>
    <row r="456" ht="7.05" customHeight="1" x14ac:dyDescent="0.3"/>
    <row r="457" ht="7.05" customHeight="1" x14ac:dyDescent="0.3"/>
    <row r="458" ht="7.05" customHeight="1" x14ac:dyDescent="0.3"/>
    <row r="459" ht="7.05" customHeight="1" x14ac:dyDescent="0.3"/>
    <row r="460" ht="7.05" customHeight="1" x14ac:dyDescent="0.3"/>
    <row r="461" ht="7.05" customHeight="1" x14ac:dyDescent="0.3"/>
    <row r="462" ht="7.05" customHeight="1" x14ac:dyDescent="0.3"/>
    <row r="463" ht="7.05" customHeight="1" x14ac:dyDescent="0.3"/>
    <row r="464" ht="7.05" customHeight="1" x14ac:dyDescent="0.3"/>
    <row r="465" ht="7.05" customHeight="1" x14ac:dyDescent="0.3"/>
    <row r="466" ht="7.05" customHeight="1" x14ac:dyDescent="0.3"/>
    <row r="467" ht="7.05" customHeight="1" x14ac:dyDescent="0.3"/>
    <row r="468" ht="7.05" customHeight="1" x14ac:dyDescent="0.3"/>
    <row r="469" ht="7.05" customHeight="1" x14ac:dyDescent="0.3"/>
    <row r="470" ht="7.05" customHeight="1" x14ac:dyDescent="0.3"/>
    <row r="471" ht="7.05" customHeight="1" x14ac:dyDescent="0.3"/>
    <row r="472" ht="7.05" customHeight="1" x14ac:dyDescent="0.3"/>
    <row r="473" ht="7.05" customHeight="1" x14ac:dyDescent="0.3"/>
    <row r="474" ht="7.05" customHeight="1" x14ac:dyDescent="0.3"/>
    <row r="475" ht="7.05" customHeight="1" x14ac:dyDescent="0.3"/>
    <row r="476" ht="7.05" customHeight="1" x14ac:dyDescent="0.3"/>
    <row r="477" ht="7.05" customHeight="1" x14ac:dyDescent="0.3"/>
    <row r="478" ht="7.05" customHeight="1" x14ac:dyDescent="0.3"/>
    <row r="479" ht="7.05" customHeight="1" x14ac:dyDescent="0.3"/>
    <row r="480" ht="7.05" customHeight="1" x14ac:dyDescent="0.3"/>
    <row r="481" ht="7.05" customHeight="1" x14ac:dyDescent="0.3"/>
    <row r="482" ht="7.05" customHeight="1" x14ac:dyDescent="0.3"/>
    <row r="483" ht="7.05" customHeight="1" x14ac:dyDescent="0.3"/>
    <row r="484" ht="7.05" customHeight="1" x14ac:dyDescent="0.3"/>
    <row r="485" ht="7.05" customHeight="1" x14ac:dyDescent="0.3"/>
    <row r="486" ht="7.05" customHeight="1" x14ac:dyDescent="0.3"/>
    <row r="487" ht="7.05" customHeight="1" x14ac:dyDescent="0.3"/>
    <row r="488" ht="7.05" customHeight="1" x14ac:dyDescent="0.3"/>
    <row r="489" ht="7.05" customHeight="1" x14ac:dyDescent="0.3"/>
    <row r="490" ht="7.05" customHeight="1" x14ac:dyDescent="0.3"/>
    <row r="491" ht="7.05" customHeight="1" x14ac:dyDescent="0.3"/>
    <row r="492" ht="7.05" customHeight="1" x14ac:dyDescent="0.3"/>
    <row r="493" ht="7.05" customHeight="1" x14ac:dyDescent="0.3"/>
    <row r="494" ht="7.05" customHeight="1" x14ac:dyDescent="0.3"/>
    <row r="495" ht="7.05" customHeight="1" x14ac:dyDescent="0.3"/>
    <row r="496" ht="7.05" customHeight="1" x14ac:dyDescent="0.3"/>
    <row r="497" ht="7.05" customHeight="1" x14ac:dyDescent="0.3"/>
    <row r="498" ht="7.05" customHeight="1" x14ac:dyDescent="0.3"/>
    <row r="499" ht="7.05" customHeight="1" x14ac:dyDescent="0.3"/>
    <row r="500" ht="7.05" customHeight="1" x14ac:dyDescent="0.3"/>
    <row r="501" ht="7.05" customHeight="1" x14ac:dyDescent="0.3"/>
    <row r="502" ht="7.05" customHeight="1" x14ac:dyDescent="0.3"/>
    <row r="503" ht="7.05" customHeight="1" x14ac:dyDescent="0.3"/>
    <row r="504" ht="7.05" customHeight="1" x14ac:dyDescent="0.3"/>
    <row r="505" ht="7.05" customHeight="1" x14ac:dyDescent="0.3"/>
    <row r="506" ht="7.05" customHeight="1" x14ac:dyDescent="0.3"/>
    <row r="507" ht="7.05" customHeight="1" x14ac:dyDescent="0.3"/>
    <row r="508" ht="7.05" customHeight="1" x14ac:dyDescent="0.3"/>
    <row r="509" ht="7.05" customHeight="1" x14ac:dyDescent="0.3"/>
    <row r="510" ht="7.05" customHeight="1" x14ac:dyDescent="0.3"/>
    <row r="511" ht="7.05" customHeight="1" x14ac:dyDescent="0.3"/>
    <row r="512" ht="7.05" customHeight="1" x14ac:dyDescent="0.3"/>
    <row r="513" ht="7.05" customHeight="1" x14ac:dyDescent="0.3"/>
    <row r="514" ht="7.05" customHeight="1" x14ac:dyDescent="0.3"/>
    <row r="515" ht="7.05" customHeight="1" x14ac:dyDescent="0.3"/>
    <row r="516" ht="7.05" customHeight="1" x14ac:dyDescent="0.3"/>
    <row r="517" ht="7.05" customHeight="1" x14ac:dyDescent="0.3"/>
    <row r="518" ht="7.05" customHeight="1" x14ac:dyDescent="0.3"/>
    <row r="519" ht="7.05" customHeight="1" x14ac:dyDescent="0.3"/>
    <row r="520" ht="7.05" customHeight="1" x14ac:dyDescent="0.3"/>
    <row r="521" ht="7.05" customHeight="1" x14ac:dyDescent="0.3"/>
    <row r="522" ht="7.05" customHeight="1" x14ac:dyDescent="0.3"/>
    <row r="523" ht="7.05" customHeight="1" x14ac:dyDescent="0.3"/>
    <row r="524" ht="7.05" customHeight="1" x14ac:dyDescent="0.3"/>
    <row r="525" ht="7.05" customHeight="1" x14ac:dyDescent="0.3"/>
    <row r="526" ht="7.05" customHeight="1" x14ac:dyDescent="0.3"/>
    <row r="527" ht="7.05" customHeight="1" x14ac:dyDescent="0.3"/>
    <row r="528" ht="7.05" customHeight="1" x14ac:dyDescent="0.3"/>
    <row r="529" ht="7.05" customHeight="1" x14ac:dyDescent="0.3"/>
    <row r="530" ht="7.05" customHeight="1" x14ac:dyDescent="0.3"/>
    <row r="531" ht="7.05" customHeight="1" x14ac:dyDescent="0.3"/>
    <row r="532" ht="7.05" customHeight="1" x14ac:dyDescent="0.3"/>
    <row r="533" ht="7.05" customHeight="1" x14ac:dyDescent="0.3"/>
    <row r="534" ht="7.05" customHeight="1" x14ac:dyDescent="0.3"/>
    <row r="535" ht="7.05" customHeight="1" x14ac:dyDescent="0.3"/>
    <row r="536" ht="7.05" customHeight="1" x14ac:dyDescent="0.3"/>
    <row r="537" ht="7.05" customHeight="1" x14ac:dyDescent="0.3"/>
    <row r="538" ht="7.05" customHeight="1" x14ac:dyDescent="0.3"/>
    <row r="539" ht="7.05" customHeight="1" x14ac:dyDescent="0.3"/>
    <row r="540" ht="7.05" customHeight="1" x14ac:dyDescent="0.3"/>
    <row r="541" ht="7.05" customHeight="1" x14ac:dyDescent="0.3"/>
    <row r="542" ht="7.05" customHeight="1" x14ac:dyDescent="0.3"/>
    <row r="543" ht="7.05" customHeight="1" x14ac:dyDescent="0.3"/>
    <row r="544" ht="7.05" customHeight="1" x14ac:dyDescent="0.3"/>
    <row r="545" ht="7.05" customHeight="1" x14ac:dyDescent="0.3"/>
    <row r="546" ht="7.05" customHeight="1" x14ac:dyDescent="0.3"/>
    <row r="547" ht="7.05" customHeight="1" x14ac:dyDescent="0.3"/>
    <row r="548" ht="7.05" customHeight="1" x14ac:dyDescent="0.3"/>
    <row r="549" ht="7.05" customHeight="1" x14ac:dyDescent="0.3"/>
    <row r="550" ht="7.05" customHeight="1" x14ac:dyDescent="0.3"/>
    <row r="551" ht="7.05" customHeight="1" x14ac:dyDescent="0.3"/>
    <row r="552" ht="7.05" customHeight="1" x14ac:dyDescent="0.3"/>
    <row r="553" ht="7.05" customHeight="1" x14ac:dyDescent="0.3"/>
    <row r="554" ht="7.05" customHeight="1" x14ac:dyDescent="0.3"/>
    <row r="555" ht="7.05" customHeight="1" x14ac:dyDescent="0.3"/>
    <row r="556" ht="7.05" customHeight="1" x14ac:dyDescent="0.3"/>
    <row r="557" ht="7.05" customHeight="1" x14ac:dyDescent="0.3"/>
    <row r="558" ht="7.05" customHeight="1" x14ac:dyDescent="0.3"/>
    <row r="559" ht="7.05" customHeight="1" x14ac:dyDescent="0.3"/>
    <row r="560" ht="7.05" customHeight="1" x14ac:dyDescent="0.3"/>
    <row r="561" ht="7.05" customHeight="1" x14ac:dyDescent="0.3"/>
    <row r="562" ht="7.05" customHeight="1" x14ac:dyDescent="0.3"/>
    <row r="563" ht="7.05" customHeight="1" x14ac:dyDescent="0.3"/>
    <row r="564" ht="7.05" customHeight="1" x14ac:dyDescent="0.3"/>
    <row r="565" ht="7.05" customHeight="1" x14ac:dyDescent="0.3"/>
    <row r="566" ht="7.05" customHeight="1" x14ac:dyDescent="0.3"/>
    <row r="567" ht="7.05" customHeight="1" x14ac:dyDescent="0.3"/>
    <row r="568" ht="7.05" customHeight="1" x14ac:dyDescent="0.3"/>
    <row r="569" ht="7.05" customHeight="1" x14ac:dyDescent="0.3"/>
    <row r="570" ht="7.05" customHeight="1" x14ac:dyDescent="0.3"/>
    <row r="571" ht="7.05" customHeight="1" x14ac:dyDescent="0.3"/>
    <row r="572" ht="7.05" customHeight="1" x14ac:dyDescent="0.3"/>
    <row r="573" ht="7.05" customHeight="1" x14ac:dyDescent="0.3"/>
    <row r="574" ht="7.05" customHeight="1" x14ac:dyDescent="0.3"/>
    <row r="575" ht="7.05" customHeight="1" x14ac:dyDescent="0.3"/>
    <row r="576" ht="7.05" customHeight="1" x14ac:dyDescent="0.3"/>
    <row r="577" ht="7.05" customHeight="1" x14ac:dyDescent="0.3"/>
    <row r="578" ht="7.05" customHeight="1" x14ac:dyDescent="0.3"/>
    <row r="579" ht="7.05" customHeight="1" x14ac:dyDescent="0.3"/>
    <row r="580" ht="7.05" customHeight="1" x14ac:dyDescent="0.3"/>
    <row r="581" ht="7.05" customHeight="1" x14ac:dyDescent="0.3"/>
    <row r="582" ht="7.05" customHeight="1" x14ac:dyDescent="0.3"/>
    <row r="583" ht="7.05" customHeight="1" x14ac:dyDescent="0.3"/>
    <row r="584" ht="7.05" customHeight="1" x14ac:dyDescent="0.3"/>
    <row r="585" ht="7.05" customHeight="1" x14ac:dyDescent="0.3"/>
    <row r="586" ht="7.05" customHeight="1" x14ac:dyDescent="0.3"/>
    <row r="587" ht="7.05" customHeight="1" x14ac:dyDescent="0.3"/>
    <row r="588" ht="7.05" customHeight="1" x14ac:dyDescent="0.3"/>
    <row r="589" ht="7.05" customHeight="1" x14ac:dyDescent="0.3"/>
    <row r="590" ht="7.05" customHeight="1" x14ac:dyDescent="0.3"/>
    <row r="591" ht="7.05" customHeight="1" x14ac:dyDescent="0.3"/>
    <row r="592" ht="7.05" customHeight="1" x14ac:dyDescent="0.3"/>
    <row r="593" ht="7.05" customHeight="1" x14ac:dyDescent="0.3"/>
    <row r="594" ht="7.05" customHeight="1" x14ac:dyDescent="0.3"/>
    <row r="595" ht="7.05" customHeight="1" x14ac:dyDescent="0.3"/>
    <row r="596" ht="7.05" customHeight="1" x14ac:dyDescent="0.3"/>
    <row r="597" ht="7.05" customHeight="1" x14ac:dyDescent="0.3"/>
    <row r="598" ht="7.05" customHeight="1" x14ac:dyDescent="0.3"/>
    <row r="599" ht="7.05" customHeight="1" x14ac:dyDescent="0.3"/>
    <row r="600" ht="7.05" customHeight="1" x14ac:dyDescent="0.3"/>
    <row r="601" ht="7.05" customHeight="1" x14ac:dyDescent="0.3"/>
    <row r="602" ht="7.05" customHeight="1" x14ac:dyDescent="0.3"/>
    <row r="603" ht="7.05" customHeight="1" x14ac:dyDescent="0.3"/>
    <row r="604" ht="7.05" customHeight="1" x14ac:dyDescent="0.3"/>
    <row r="605" ht="7.05" customHeight="1" x14ac:dyDescent="0.3"/>
    <row r="606" ht="7.05" customHeight="1" x14ac:dyDescent="0.3"/>
    <row r="607" ht="7.05" customHeight="1" x14ac:dyDescent="0.3"/>
    <row r="608" ht="7.05" customHeight="1" x14ac:dyDescent="0.3"/>
    <row r="609" ht="7.05" customHeight="1" x14ac:dyDescent="0.3"/>
    <row r="610" ht="7.05" customHeight="1" x14ac:dyDescent="0.3"/>
    <row r="611" ht="7.05" customHeight="1" x14ac:dyDescent="0.3"/>
    <row r="612" ht="7.05" customHeight="1" x14ac:dyDescent="0.3"/>
    <row r="613" ht="7.05" customHeight="1" x14ac:dyDescent="0.3"/>
    <row r="614" ht="7.05" customHeight="1" x14ac:dyDescent="0.3"/>
    <row r="615" ht="7.05" customHeight="1" x14ac:dyDescent="0.3"/>
    <row r="616" ht="7.05" customHeight="1" x14ac:dyDescent="0.3"/>
    <row r="617" ht="7.05" customHeight="1" x14ac:dyDescent="0.3"/>
    <row r="618" ht="7.05" customHeight="1" x14ac:dyDescent="0.3"/>
    <row r="619" ht="7.05" customHeight="1" x14ac:dyDescent="0.3"/>
    <row r="620" ht="7.05" customHeight="1" x14ac:dyDescent="0.3"/>
    <row r="621" ht="7.05" customHeight="1" x14ac:dyDescent="0.3"/>
    <row r="622" ht="7.05" customHeight="1" x14ac:dyDescent="0.3"/>
    <row r="623" ht="7.05" customHeight="1" x14ac:dyDescent="0.3"/>
    <row r="624" ht="7.05" customHeight="1" x14ac:dyDescent="0.3"/>
    <row r="625" ht="7.05" customHeight="1" x14ac:dyDescent="0.3"/>
    <row r="626" ht="7.05" customHeight="1" x14ac:dyDescent="0.3"/>
    <row r="627" ht="7.05" customHeight="1" x14ac:dyDescent="0.3"/>
  </sheetData>
  <sheetProtection algorithmName="SHA-512" hashValue="kniCQ08T5r94o48k03NQDGhy8TlInFGeMu9AU9UxvpkIlj8CfB4GdwDHgbzR+JIKxIHYL/yXfUe4vhIvzlOUBw==" saltValue="wgaK8XqJ0Z2MSulryXHNAQ==" spinCount="100000" sheet="1" formatCells="0" selectLockedCells="1"/>
  <mergeCells count="259">
    <mergeCell ref="BB4:BD6"/>
    <mergeCell ref="AH60:AW61"/>
    <mergeCell ref="AH64:AW65"/>
    <mergeCell ref="AH66:AW67"/>
    <mergeCell ref="AF62:AG63"/>
    <mergeCell ref="AH62:AW63"/>
    <mergeCell ref="C68:E69"/>
    <mergeCell ref="X68:Y69"/>
    <mergeCell ref="Z68:AA69"/>
    <mergeCell ref="V66:W67"/>
    <mergeCell ref="V68:W69"/>
    <mergeCell ref="F66:R67"/>
    <mergeCell ref="S66:U67"/>
    <mergeCell ref="F68:R69"/>
    <mergeCell ref="S68:U69"/>
    <mergeCell ref="C64:E65"/>
    <mergeCell ref="F64:W65"/>
    <mergeCell ref="X64:Y65"/>
    <mergeCell ref="Z64:AA65"/>
    <mergeCell ref="AB64:AC65"/>
    <mergeCell ref="AD64:AE65"/>
    <mergeCell ref="AF64:AG65"/>
    <mergeCell ref="AB68:AC69"/>
    <mergeCell ref="AD68:AE69"/>
    <mergeCell ref="AF68:AG69"/>
    <mergeCell ref="AF58:AG59"/>
    <mergeCell ref="AB66:AC67"/>
    <mergeCell ref="AD66:AE67"/>
    <mergeCell ref="AF66:AG67"/>
    <mergeCell ref="C60:E61"/>
    <mergeCell ref="F60:W61"/>
    <mergeCell ref="X60:Y61"/>
    <mergeCell ref="Z60:AA61"/>
    <mergeCell ref="AB60:AC61"/>
    <mergeCell ref="AD60:AE61"/>
    <mergeCell ref="AF60:AG61"/>
    <mergeCell ref="C66:E67"/>
    <mergeCell ref="X66:Y67"/>
    <mergeCell ref="Z66:AA67"/>
    <mergeCell ref="X62:Y63"/>
    <mergeCell ref="Z62:AA63"/>
    <mergeCell ref="AB62:AC63"/>
    <mergeCell ref="AD62:AE63"/>
    <mergeCell ref="C58:E59"/>
    <mergeCell ref="F58:W59"/>
    <mergeCell ref="X58:Y59"/>
    <mergeCell ref="Z58:AA59"/>
    <mergeCell ref="AB58:AC59"/>
    <mergeCell ref="AD58:AE59"/>
    <mergeCell ref="C56:E57"/>
    <mergeCell ref="F56:W57"/>
    <mergeCell ref="X56:Y57"/>
    <mergeCell ref="Z56:AA57"/>
    <mergeCell ref="AB56:AC57"/>
    <mergeCell ref="AD56:AE57"/>
    <mergeCell ref="AF56:AG57"/>
    <mergeCell ref="C54:E55"/>
    <mergeCell ref="F54:W55"/>
    <mergeCell ref="X54:Y55"/>
    <mergeCell ref="Z54:AA55"/>
    <mergeCell ref="AB54:AC55"/>
    <mergeCell ref="AD54:AE55"/>
    <mergeCell ref="AF54:AG55"/>
    <mergeCell ref="C52:E53"/>
    <mergeCell ref="F52:W53"/>
    <mergeCell ref="X52:Y53"/>
    <mergeCell ref="Z52:AA53"/>
    <mergeCell ref="AB52:AC53"/>
    <mergeCell ref="AD52:AE53"/>
    <mergeCell ref="AF52:AG53"/>
    <mergeCell ref="C50:E51"/>
    <mergeCell ref="F50:W51"/>
    <mergeCell ref="X50:Y51"/>
    <mergeCell ref="Z50:AA51"/>
    <mergeCell ref="AB50:AC51"/>
    <mergeCell ref="AD50:AE51"/>
    <mergeCell ref="AF50:AG51"/>
    <mergeCell ref="AD48:AE49"/>
    <mergeCell ref="AF48:AG49"/>
    <mergeCell ref="C46:E47"/>
    <mergeCell ref="F46:W47"/>
    <mergeCell ref="X46:Y47"/>
    <mergeCell ref="Z46:AA47"/>
    <mergeCell ref="AB46:AC47"/>
    <mergeCell ref="AD46:AE47"/>
    <mergeCell ref="AF46:AG47"/>
    <mergeCell ref="C32:E33"/>
    <mergeCell ref="F32:W33"/>
    <mergeCell ref="X32:Y33"/>
    <mergeCell ref="Z32:AA33"/>
    <mergeCell ref="AB32:AC33"/>
    <mergeCell ref="AD32:AE33"/>
    <mergeCell ref="AF32:AG33"/>
    <mergeCell ref="C34:E35"/>
    <mergeCell ref="F34:W35"/>
    <mergeCell ref="X34:Y35"/>
    <mergeCell ref="Z34:AA35"/>
    <mergeCell ref="AB34:AC35"/>
    <mergeCell ref="AD34:AE35"/>
    <mergeCell ref="AF34:AG35"/>
    <mergeCell ref="G15:N16"/>
    <mergeCell ref="AC15:AK16"/>
    <mergeCell ref="AF28:AG29"/>
    <mergeCell ref="C30:E31"/>
    <mergeCell ref="F30:W31"/>
    <mergeCell ref="X30:Y31"/>
    <mergeCell ref="Z30:AA31"/>
    <mergeCell ref="AB30:AC31"/>
    <mergeCell ref="AD30:AE31"/>
    <mergeCell ref="AF30:AG31"/>
    <mergeCell ref="C28:E29"/>
    <mergeCell ref="F28:W29"/>
    <mergeCell ref="X28:Y29"/>
    <mergeCell ref="Z28:AA29"/>
    <mergeCell ref="AB28:AC29"/>
    <mergeCell ref="AD28:AE29"/>
    <mergeCell ref="AB24:AC25"/>
    <mergeCell ref="AD24:AE25"/>
    <mergeCell ref="AF24:AG25"/>
    <mergeCell ref="O15:AA16"/>
    <mergeCell ref="X19:Y19"/>
    <mergeCell ref="Z19:AA19"/>
    <mergeCell ref="AB19:AC19"/>
    <mergeCell ref="AD19:AE19"/>
    <mergeCell ref="AF19:AG19"/>
    <mergeCell ref="X20:Y21"/>
    <mergeCell ref="O13:AA14"/>
    <mergeCell ref="Z20:AA21"/>
    <mergeCell ref="AB20:AC21"/>
    <mergeCell ref="AD20:AE21"/>
    <mergeCell ref="AF20:AG21"/>
    <mergeCell ref="AL13:AS14"/>
    <mergeCell ref="AL15:AS16"/>
    <mergeCell ref="AB26:AC27"/>
    <mergeCell ref="AD26:AE27"/>
    <mergeCell ref="AF26:AG27"/>
    <mergeCell ref="C22:E23"/>
    <mergeCell ref="F22:W23"/>
    <mergeCell ref="X22:Y23"/>
    <mergeCell ref="Z22:AA23"/>
    <mergeCell ref="AB22:AC23"/>
    <mergeCell ref="AD22:AE23"/>
    <mergeCell ref="AF22:AG23"/>
    <mergeCell ref="C24:E25"/>
    <mergeCell ref="F24:W25"/>
    <mergeCell ref="X24:Y25"/>
    <mergeCell ref="Z24:AA25"/>
    <mergeCell ref="C26:E27"/>
    <mergeCell ref="F26:W27"/>
    <mergeCell ref="X26:Y27"/>
    <mergeCell ref="Z26:AA27"/>
    <mergeCell ref="AJ6:AV7"/>
    <mergeCell ref="AA6:AI7"/>
    <mergeCell ref="AA8:AI9"/>
    <mergeCell ref="AA10:AI11"/>
    <mergeCell ref="AJ8:AV9"/>
    <mergeCell ref="AJ10:AV11"/>
    <mergeCell ref="D10:L11"/>
    <mergeCell ref="D8:L9"/>
    <mergeCell ref="D6:L7"/>
    <mergeCell ref="M6:Y7"/>
    <mergeCell ref="M8:Y9"/>
    <mergeCell ref="M10:Y11"/>
    <mergeCell ref="I1:AQ4"/>
    <mergeCell ref="B1:F4"/>
    <mergeCell ref="G1:H4"/>
    <mergeCell ref="AR1:AX4"/>
    <mergeCell ref="C80:L80"/>
    <mergeCell ref="M80:X80"/>
    <mergeCell ref="Y80:AG80"/>
    <mergeCell ref="AH80:AM80"/>
    <mergeCell ref="AN80:AW80"/>
    <mergeCell ref="C78:AW78"/>
    <mergeCell ref="C79:L79"/>
    <mergeCell ref="M79:X79"/>
    <mergeCell ref="Y79:AG79"/>
    <mergeCell ref="AH79:AM79"/>
    <mergeCell ref="AN79:AW79"/>
    <mergeCell ref="C75:L75"/>
    <mergeCell ref="M75:X75"/>
    <mergeCell ref="Y75:AG75"/>
    <mergeCell ref="AH75:AM75"/>
    <mergeCell ref="AN75:AW75"/>
    <mergeCell ref="AH40:AW41"/>
    <mergeCell ref="AH42:AW43"/>
    <mergeCell ref="AH44:AW45"/>
    <mergeCell ref="AH46:AW47"/>
    <mergeCell ref="C82:AW83"/>
    <mergeCell ref="C71:AW72"/>
    <mergeCell ref="AH68:AW69"/>
    <mergeCell ref="AC13:AK14"/>
    <mergeCell ref="G13:N14"/>
    <mergeCell ref="X18:AG18"/>
    <mergeCell ref="F19:W21"/>
    <mergeCell ref="C19:E21"/>
    <mergeCell ref="C62:E63"/>
    <mergeCell ref="F62:W63"/>
    <mergeCell ref="AH19:AW21"/>
    <mergeCell ref="AH22:AW23"/>
    <mergeCell ref="AH24:AW25"/>
    <mergeCell ref="AH26:AW27"/>
    <mergeCell ref="AH28:AW29"/>
    <mergeCell ref="AH30:AW31"/>
    <mergeCell ref="AH32:AW33"/>
    <mergeCell ref="AH34:AW35"/>
    <mergeCell ref="AH38:AW39"/>
    <mergeCell ref="C76:L76"/>
    <mergeCell ref="M76:X76"/>
    <mergeCell ref="Y76:AG76"/>
    <mergeCell ref="AH76:AM76"/>
    <mergeCell ref="AN76:AW76"/>
    <mergeCell ref="C36:E37"/>
    <mergeCell ref="F36:W37"/>
    <mergeCell ref="X36:Y37"/>
    <mergeCell ref="Z36:AA37"/>
    <mergeCell ref="AB36:AC37"/>
    <mergeCell ref="AD36:AE37"/>
    <mergeCell ref="AF36:AG37"/>
    <mergeCell ref="AH36:AW37"/>
    <mergeCell ref="AH48:AW49"/>
    <mergeCell ref="C42:E43"/>
    <mergeCell ref="F42:W43"/>
    <mergeCell ref="X42:Y43"/>
    <mergeCell ref="Z42:AA43"/>
    <mergeCell ref="AB42:AC43"/>
    <mergeCell ref="AD42:AE43"/>
    <mergeCell ref="AF42:AG43"/>
    <mergeCell ref="C44:E45"/>
    <mergeCell ref="Z44:AA45"/>
    <mergeCell ref="AB44:AC45"/>
    <mergeCell ref="AD44:AE45"/>
    <mergeCell ref="AF44:AG45"/>
    <mergeCell ref="C48:E49"/>
    <mergeCell ref="F48:W49"/>
    <mergeCell ref="X48:Y49"/>
    <mergeCell ref="C74:AW74"/>
    <mergeCell ref="C38:E39"/>
    <mergeCell ref="F38:W39"/>
    <mergeCell ref="X38:Y39"/>
    <mergeCell ref="Z38:AA39"/>
    <mergeCell ref="AB38:AC39"/>
    <mergeCell ref="AD38:AE39"/>
    <mergeCell ref="AF38:AG39"/>
    <mergeCell ref="F40:W41"/>
    <mergeCell ref="X40:Y41"/>
    <mergeCell ref="Z40:AA41"/>
    <mergeCell ref="AB40:AC41"/>
    <mergeCell ref="AD40:AE41"/>
    <mergeCell ref="AF40:AG41"/>
    <mergeCell ref="F44:W45"/>
    <mergeCell ref="X44:Y45"/>
    <mergeCell ref="C40:E41"/>
    <mergeCell ref="AH50:AW51"/>
    <mergeCell ref="AH52:AW53"/>
    <mergeCell ref="AH54:AW55"/>
    <mergeCell ref="AH56:AW57"/>
    <mergeCell ref="AH58:AW59"/>
    <mergeCell ref="Z48:AA49"/>
    <mergeCell ref="AB48:AC49"/>
  </mergeCells>
  <conditionalFormatting sqref="C76 M76 Y76 AH76">
    <cfRule type="cellIs" dxfId="27" priority="21" operator="equal">
      <formula>""</formula>
    </cfRule>
  </conditionalFormatting>
  <conditionalFormatting sqref="C80 M80 Y80 AH80">
    <cfRule type="cellIs" dxfId="26" priority="20" operator="equal">
      <formula>""</formula>
    </cfRule>
  </conditionalFormatting>
  <conditionalFormatting sqref="M6:Y11">
    <cfRule type="cellIs" dxfId="25" priority="53" operator="equal">
      <formula>""</formula>
    </cfRule>
  </conditionalFormatting>
  <conditionalFormatting sqref="O13 O15">
    <cfRule type="cellIs" dxfId="24" priority="30" operator="equal">
      <formula>""</formula>
    </cfRule>
  </conditionalFormatting>
  <conditionalFormatting sqref="S66:U69">
    <cfRule type="cellIs" dxfId="23" priority="18" operator="equal">
      <formula>""</formula>
    </cfRule>
  </conditionalFormatting>
  <conditionalFormatting sqref="AD22:AE67">
    <cfRule type="cellIs" dxfId="16" priority="2" operator="equal">
      <formula>"R"</formula>
    </cfRule>
    <cfRule type="cellIs" dxfId="15" priority="3" operator="equal">
      <formula>"S"</formula>
    </cfRule>
  </conditionalFormatting>
  <conditionalFormatting sqref="AJ6:AV11">
    <cfRule type="cellIs" dxfId="13" priority="49" operator="equal">
      <formula>""</formula>
    </cfRule>
  </conditionalFormatting>
  <conditionalFormatting sqref="AL13">
    <cfRule type="cellIs" dxfId="12" priority="27" operator="equal">
      <formula>""</formula>
    </cfRule>
  </conditionalFormatting>
  <conditionalFormatting sqref="AL15">
    <cfRule type="cellIs" dxfId="11" priority="14" operator="equal">
      <formula>""</formula>
    </cfRule>
  </conditionalFormatting>
  <pageMargins left="0.31496062992125984" right="0.23622047244094491" top="0.39370078740157483" bottom="0.35433070866141736" header="0" footer="0"/>
  <pageSetup paperSize="9" scale="99" orientation="portrait" r:id="rId1"/>
  <headerFooter>
    <oddFooter>&amp;RPage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25</xdr:col>
                    <xdr:colOff>30480</xdr:colOff>
                    <xdr:row>18</xdr:row>
                    <xdr:rowOff>76200</xdr:rowOff>
                  </from>
                  <to>
                    <xdr:col>26</xdr:col>
                    <xdr:colOff>99060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23</xdr:col>
                    <xdr:colOff>30480</xdr:colOff>
                    <xdr:row>18</xdr:row>
                    <xdr:rowOff>76200</xdr:rowOff>
                  </from>
                  <to>
                    <xdr:col>24</xdr:col>
                    <xdr:colOff>99060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27</xdr:col>
                    <xdr:colOff>30480</xdr:colOff>
                    <xdr:row>18</xdr:row>
                    <xdr:rowOff>76200</xdr:rowOff>
                  </from>
                  <to>
                    <xdr:col>28</xdr:col>
                    <xdr:colOff>99060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29</xdr:col>
                    <xdr:colOff>30480</xdr:colOff>
                    <xdr:row>18</xdr:row>
                    <xdr:rowOff>76200</xdr:rowOff>
                  </from>
                  <to>
                    <xdr:col>30</xdr:col>
                    <xdr:colOff>99060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31</xdr:col>
                    <xdr:colOff>30480</xdr:colOff>
                    <xdr:row>18</xdr:row>
                    <xdr:rowOff>76200</xdr:rowOff>
                  </from>
                  <to>
                    <xdr:col>32</xdr:col>
                    <xdr:colOff>99060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Drop Down 15">
              <controlPr defaultSize="0" print="0" autoLine="0" autoPict="0">
                <anchor moveWithCells="1">
                  <from>
                    <xdr:col>55</xdr:col>
                    <xdr:colOff>320040</xdr:colOff>
                    <xdr:row>3</xdr:row>
                    <xdr:rowOff>38100</xdr:rowOff>
                  </from>
                  <to>
                    <xdr:col>55</xdr:col>
                    <xdr:colOff>975360</xdr:colOff>
                    <xdr:row>5</xdr:row>
                    <xdr:rowOff>68580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00000000-000E-0000-0000-00000D000000}">
            <xm:f>Data!$E$4=TRUE</xm:f>
            <x14:dxf>
              <font>
                <b/>
                <i val="0"/>
                <color theme="3" tint="0.499984740745262"/>
              </font>
            </x14:dxf>
          </x14:cfRule>
          <xm:sqref>X22:Y25</xm:sqref>
        </x14:conditionalFormatting>
        <x14:conditionalFormatting xmlns:xm="http://schemas.microsoft.com/office/excel/2006/main">
          <x14:cfRule type="expression" priority="6" id="{00000000-000E-0000-0000-000006000000}">
            <xm:f>Data!$E$4=TRUE</xm:f>
            <x14:dxf>
              <font>
                <b/>
                <i val="0"/>
                <color rgb="FFFFC000"/>
              </font>
            </x14:dxf>
          </x14:cfRule>
          <xm:sqref>X26:Y67</xm:sqref>
        </x14:conditionalFormatting>
        <x14:conditionalFormatting xmlns:xm="http://schemas.microsoft.com/office/excel/2006/main">
          <x14:cfRule type="expression" priority="12" id="{00000000-000E-0000-0000-00000C000000}">
            <xm:f>Data!$E$5=TRUE</xm:f>
            <x14:dxf>
              <font>
                <b/>
                <i val="0"/>
                <color theme="3" tint="0.499984740745262"/>
              </font>
            </x14:dxf>
          </x14:cfRule>
          <xm:sqref>Z22:AA33 Z54:AA55 Z66:AA67</xm:sqref>
        </x14:conditionalFormatting>
        <x14:conditionalFormatting xmlns:xm="http://schemas.microsoft.com/office/excel/2006/main">
          <x14:cfRule type="expression" priority="5" id="{00000000-000E-0000-0000-000005000000}">
            <xm:f>Data!$E$5=TRUE</xm:f>
            <x14:dxf>
              <font>
                <b/>
                <i val="0"/>
                <color rgb="FFFFC000"/>
              </font>
            </x14:dxf>
          </x14:cfRule>
          <xm:sqref>Z34:AA53 Z56:AA65</xm:sqref>
        </x14:conditionalFormatting>
        <x14:conditionalFormatting xmlns:xm="http://schemas.microsoft.com/office/excel/2006/main">
          <x14:cfRule type="expression" priority="11" id="{00000000-000E-0000-0000-00000B000000}">
            <xm:f>Data!$E$6=TRUE</xm:f>
            <x14:dxf>
              <font>
                <b/>
                <i val="0"/>
                <color theme="3" tint="0.499984740745262"/>
              </font>
            </x14:dxf>
          </x14:cfRule>
          <xm:sqref>AB22:AC51 AB54:AC67</xm:sqref>
        </x14:conditionalFormatting>
        <x14:conditionalFormatting xmlns:xm="http://schemas.microsoft.com/office/excel/2006/main">
          <x14:cfRule type="expression" priority="4" id="{00000000-000E-0000-0000-000004000000}">
            <xm:f>Data!$E$6=TRUE</xm:f>
            <x14:dxf>
              <font>
                <b/>
                <i val="0"/>
                <color rgb="FFFFC000"/>
              </font>
            </x14:dxf>
          </x14:cfRule>
          <xm:sqref>AB52:AC53</xm:sqref>
        </x14:conditionalFormatting>
        <x14:conditionalFormatting xmlns:xm="http://schemas.microsoft.com/office/excel/2006/main">
          <x14:cfRule type="expression" priority="1" id="{00000000-000E-0000-0000-000001000000}">
            <xm:f>Data!$E$8=TRUE</xm:f>
            <x14:dxf>
              <font>
                <b/>
                <i val="0"/>
                <color rgb="FFFFC000"/>
              </font>
            </x14:dxf>
          </x14:cfRule>
          <xm:sqref>AF22:AG67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8048D64-D316-4C23-8D7B-7866B29D5E7C}">
          <x14:formula1>
            <xm:f>Language!$I$53:$I$55</xm:f>
          </x14:formula1>
          <xm:sqref>AL13</xm:sqref>
        </x14:dataValidation>
        <x14:dataValidation type="list" allowBlank="1" showInputMessage="1" showErrorMessage="1" xr:uid="{6AA8BECF-938B-4BFE-A724-6B2BEBE770E8}">
          <x14:formula1>
            <xm:f>Language!$I$80:$I$82</xm:f>
          </x14:formula1>
          <xm:sqref>AL15</xm:sqref>
        </x14:dataValidation>
        <x14:dataValidation type="list" allowBlank="1" showInputMessage="1" xr:uid="{77AD4C73-8230-4E4B-A901-3107C2342558}">
          <x14:formula1>
            <xm:f>Language!$I$85:$I$89</xm:f>
          </x14:formula1>
          <xm:sqref>O13:AA14</xm:sqref>
        </x14:dataValidation>
        <x14:dataValidation type="list" allowBlank="1" showInputMessage="1" showErrorMessage="1" xr:uid="{06380006-8C40-4AF7-93F0-2E5F9BAC3798}">
          <x14:formula1>
            <xm:f>Data!$B$7:$B$9</xm:f>
          </x14:formula1>
          <xm:sqref>AD22:AE67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866B6-3E11-419A-AE39-1562EAB32E3D}">
  <sheetPr>
    <tabColor theme="8" tint="0.79998168889431442"/>
    <pageSetUpPr fitToPage="1"/>
  </sheetPr>
  <dimension ref="B1:BK546"/>
  <sheetViews>
    <sheetView showGridLines="0" zoomScale="180" zoomScaleNormal="180" zoomScaleSheetLayoutView="160" zoomScalePageLayoutView="150" workbookViewId="0">
      <selection activeCell="M6" sqref="M6:Y7"/>
    </sheetView>
  </sheetViews>
  <sheetFormatPr baseColWidth="10" defaultColWidth="11.5546875" defaultRowHeight="14.4" x14ac:dyDescent="0.3"/>
  <cols>
    <col min="1" max="1" width="5.6640625" customWidth="1"/>
    <col min="2" max="50" width="2" customWidth="1"/>
    <col min="51" max="54" width="2.77734375" customWidth="1"/>
    <col min="55" max="55" width="9" customWidth="1"/>
    <col min="56" max="56" width="14.77734375" customWidth="1"/>
    <col min="57" max="61" width="2.77734375" customWidth="1"/>
    <col min="62" max="62" width="6.77734375" style="51" hidden="1" customWidth="1"/>
    <col min="63" max="63" width="6.5546875" style="51" hidden="1" customWidth="1"/>
    <col min="64" max="73" width="2.77734375" customWidth="1"/>
  </cols>
  <sheetData>
    <row r="1" spans="2:56" ht="7.2" customHeight="1" x14ac:dyDescent="0.3">
      <c r="B1" s="147" t="str">
        <f>HLOOKUP(Language!$B$2,Language!$C$12:$H$552,3)</f>
        <v>ELS:810 01 14
EOT:4 830 08-01QS
PEL:840 01 04</v>
      </c>
      <c r="C1" s="148"/>
      <c r="D1" s="148"/>
      <c r="E1" s="148"/>
      <c r="F1" s="148"/>
      <c r="G1" s="153" t="str">
        <f>'Requirement list'!G1</f>
        <v>Rev.03</v>
      </c>
      <c r="H1" s="154"/>
      <c r="I1" s="285" t="str">
        <f>HLOOKUP(Language!$B$2,Language!$C$12:$H$552,84)</f>
        <v>Evaluation Form
Production Process / Product Approval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6"/>
      <c r="AR1" s="159" t="e" vm="1">
        <v>#VALUE!</v>
      </c>
      <c r="AS1" s="160"/>
      <c r="AT1" s="160"/>
      <c r="AU1" s="160"/>
      <c r="AV1" s="160"/>
      <c r="AW1" s="160"/>
      <c r="AX1" s="161"/>
    </row>
    <row r="2" spans="2:56" ht="7.2" customHeight="1" x14ac:dyDescent="0.3">
      <c r="B2" s="149"/>
      <c r="C2" s="150"/>
      <c r="D2" s="150"/>
      <c r="E2" s="150"/>
      <c r="F2" s="150"/>
      <c r="G2" s="155"/>
      <c r="H2" s="156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  <c r="AD2" s="287"/>
      <c r="AE2" s="287"/>
      <c r="AF2" s="287"/>
      <c r="AG2" s="287"/>
      <c r="AH2" s="287"/>
      <c r="AI2" s="287"/>
      <c r="AJ2" s="287"/>
      <c r="AK2" s="287"/>
      <c r="AL2" s="287"/>
      <c r="AM2" s="287"/>
      <c r="AN2" s="287"/>
      <c r="AO2" s="287"/>
      <c r="AP2" s="287"/>
      <c r="AQ2" s="288"/>
      <c r="AR2" s="162"/>
      <c r="AS2" s="163"/>
      <c r="AT2" s="163"/>
      <c r="AU2" s="163"/>
      <c r="AV2" s="163"/>
      <c r="AW2" s="163"/>
      <c r="AX2" s="164"/>
    </row>
    <row r="3" spans="2:56" ht="7.2" customHeight="1" thickBot="1" x14ac:dyDescent="0.35">
      <c r="B3" s="149"/>
      <c r="C3" s="150"/>
      <c r="D3" s="150"/>
      <c r="E3" s="150"/>
      <c r="F3" s="150"/>
      <c r="G3" s="155"/>
      <c r="H3" s="156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7"/>
      <c r="AC3" s="287"/>
      <c r="AD3" s="287"/>
      <c r="AE3" s="287"/>
      <c r="AF3" s="287"/>
      <c r="AG3" s="287"/>
      <c r="AH3" s="287"/>
      <c r="AI3" s="287"/>
      <c r="AJ3" s="287"/>
      <c r="AK3" s="287"/>
      <c r="AL3" s="287"/>
      <c r="AM3" s="287"/>
      <c r="AN3" s="287"/>
      <c r="AO3" s="287"/>
      <c r="AP3" s="287"/>
      <c r="AQ3" s="288"/>
      <c r="AR3" s="162"/>
      <c r="AS3" s="163"/>
      <c r="AT3" s="163"/>
      <c r="AU3" s="163"/>
      <c r="AV3" s="163"/>
      <c r="AW3" s="163"/>
      <c r="AX3" s="164"/>
    </row>
    <row r="4" spans="2:56" ht="7.2" customHeight="1" x14ac:dyDescent="0.3">
      <c r="B4" s="151"/>
      <c r="C4" s="152"/>
      <c r="D4" s="152"/>
      <c r="E4" s="152"/>
      <c r="F4" s="152"/>
      <c r="G4" s="157"/>
      <c r="H4" s="158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  <c r="W4" s="289"/>
      <c r="X4" s="289"/>
      <c r="Y4" s="289"/>
      <c r="Z4" s="289"/>
      <c r="AA4" s="289"/>
      <c r="AB4" s="289"/>
      <c r="AC4" s="289"/>
      <c r="AD4" s="289"/>
      <c r="AE4" s="289"/>
      <c r="AF4" s="289"/>
      <c r="AG4" s="289"/>
      <c r="AH4" s="289"/>
      <c r="AI4" s="289"/>
      <c r="AJ4" s="289"/>
      <c r="AK4" s="289"/>
      <c r="AL4" s="289"/>
      <c r="AM4" s="289"/>
      <c r="AN4" s="289"/>
      <c r="AO4" s="289"/>
      <c r="AP4" s="289"/>
      <c r="AQ4" s="290"/>
      <c r="AR4" s="165"/>
      <c r="AS4" s="166"/>
      <c r="AT4" s="166"/>
      <c r="AU4" s="166"/>
      <c r="AV4" s="166"/>
      <c r="AW4" s="166"/>
      <c r="AX4" s="167"/>
      <c r="BB4" s="204" t="str">
        <f>HLOOKUP(Language!$B$2,Language!$C$12:$H$552,4)</f>
        <v>Select your Language:</v>
      </c>
      <c r="BC4" s="205"/>
      <c r="BD4" s="206"/>
    </row>
    <row r="5" spans="2:56" ht="7.2" customHeight="1" x14ac:dyDescent="0.3">
      <c r="B5" s="12"/>
      <c r="C5" s="13"/>
      <c r="D5" s="13"/>
      <c r="E5" s="13"/>
      <c r="F5" s="13"/>
      <c r="G5" s="13"/>
      <c r="H5" s="14"/>
      <c r="I5" s="13"/>
      <c r="J5" s="13"/>
      <c r="K5" s="13"/>
      <c r="L5" s="13"/>
      <c r="M5" s="13"/>
      <c r="N5" s="13"/>
      <c r="O5" s="13"/>
      <c r="P5" s="13"/>
      <c r="Q5" s="13"/>
      <c r="R5" s="15"/>
      <c r="S5" s="15"/>
      <c r="T5" s="15"/>
      <c r="U5" s="16"/>
      <c r="V5" s="16"/>
      <c r="W5" s="14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8"/>
      <c r="AS5" s="18"/>
      <c r="AT5" s="18"/>
      <c r="AU5" s="18"/>
      <c r="AV5" s="18"/>
      <c r="AW5" s="18"/>
      <c r="AX5" s="19"/>
      <c r="BB5" s="207"/>
      <c r="BC5" s="208"/>
      <c r="BD5" s="209"/>
    </row>
    <row r="6" spans="2:56" ht="7.05" customHeight="1" thickBot="1" x14ac:dyDescent="0.35">
      <c r="B6" s="20"/>
      <c r="C6" s="26"/>
      <c r="D6" s="180" t="str">
        <f>HLOOKUP(Language!$B$2,Language!$C$12:$H$552,7)</f>
        <v>Supplier (contractual partner)</v>
      </c>
      <c r="E6" s="180"/>
      <c r="F6" s="180"/>
      <c r="G6" s="180"/>
      <c r="H6" s="180"/>
      <c r="I6" s="180"/>
      <c r="J6" s="180"/>
      <c r="K6" s="180"/>
      <c r="L6" s="180"/>
      <c r="M6" s="221">
        <f>'Requirement list'!$M$6</f>
        <v>0</v>
      </c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37"/>
      <c r="AA6" s="224" t="s">
        <v>124</v>
      </c>
      <c r="AB6" s="225"/>
      <c r="AC6" s="225"/>
      <c r="AD6" s="225"/>
      <c r="AE6" s="225"/>
      <c r="AF6" s="228" t="str">
        <f>HLOOKUP(Language!$B$2,Language!$C$12:$H$552,85)</f>
        <v>Project No.:</v>
      </c>
      <c r="AG6" s="229"/>
      <c r="AH6" s="229"/>
      <c r="AI6" s="230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38"/>
      <c r="AX6" s="21"/>
      <c r="BB6" s="210"/>
      <c r="BC6" s="211"/>
      <c r="BD6" s="212"/>
    </row>
    <row r="7" spans="2:56" ht="7.05" customHeight="1" x14ac:dyDescent="0.3">
      <c r="B7" s="20"/>
      <c r="C7" s="26"/>
      <c r="D7" s="181"/>
      <c r="E7" s="181"/>
      <c r="F7" s="181"/>
      <c r="G7" s="181"/>
      <c r="H7" s="181"/>
      <c r="I7" s="181"/>
      <c r="J7" s="181"/>
      <c r="K7" s="181"/>
      <c r="L7" s="181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37"/>
      <c r="AA7" s="226"/>
      <c r="AB7" s="227"/>
      <c r="AC7" s="227"/>
      <c r="AD7" s="227"/>
      <c r="AE7" s="227"/>
      <c r="AF7" s="231"/>
      <c r="AG7" s="232"/>
      <c r="AH7" s="232"/>
      <c r="AI7" s="233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6"/>
      <c r="AX7" s="21"/>
    </row>
    <row r="8" spans="2:56" ht="7.05" customHeight="1" x14ac:dyDescent="0.3">
      <c r="B8" s="20"/>
      <c r="C8" s="26"/>
      <c r="D8" s="181" t="str">
        <f>HLOOKUP(Language!$B$2,Language!$C$12:$H$552,8)</f>
        <v>Production location:</v>
      </c>
      <c r="E8" s="181"/>
      <c r="F8" s="181"/>
      <c r="G8" s="181"/>
      <c r="H8" s="181"/>
      <c r="I8" s="181"/>
      <c r="J8" s="181"/>
      <c r="K8" s="181"/>
      <c r="L8" s="181"/>
      <c r="M8" s="222">
        <f>'Requirement list'!$AJ$6</f>
        <v>0</v>
      </c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37"/>
      <c r="AA8" s="181" t="str">
        <f>HLOOKUP(Language!$B$2,Language!$C$12:$H$552,94)</f>
        <v>Location</v>
      </c>
      <c r="AB8" s="181"/>
      <c r="AC8" s="181"/>
      <c r="AD8" s="181"/>
      <c r="AE8" s="181"/>
      <c r="AF8" s="223"/>
      <c r="AG8" s="223"/>
      <c r="AH8" s="223"/>
      <c r="AI8" s="223"/>
      <c r="AJ8" s="244"/>
      <c r="AK8" s="244"/>
      <c r="AL8" s="244"/>
      <c r="AM8" s="244"/>
      <c r="AN8" s="244"/>
      <c r="AO8" s="244"/>
      <c r="AP8" s="244"/>
      <c r="AQ8" s="244"/>
      <c r="AR8" s="244"/>
      <c r="AS8" s="244"/>
      <c r="AT8" s="244"/>
      <c r="AU8" s="244"/>
      <c r="AV8" s="244"/>
      <c r="AW8" s="26"/>
      <c r="AX8" s="21"/>
    </row>
    <row r="9" spans="2:56" ht="7.05" customHeight="1" x14ac:dyDescent="0.3">
      <c r="B9" s="20"/>
      <c r="C9" s="26"/>
      <c r="D9" s="181"/>
      <c r="E9" s="181"/>
      <c r="F9" s="181"/>
      <c r="G9" s="181"/>
      <c r="H9" s="181"/>
      <c r="I9" s="181"/>
      <c r="J9" s="181"/>
      <c r="K9" s="181"/>
      <c r="L9" s="181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37"/>
      <c r="AA9" s="181"/>
      <c r="AB9" s="181"/>
      <c r="AC9" s="181"/>
      <c r="AD9" s="181"/>
      <c r="AE9" s="181"/>
      <c r="AF9" s="181"/>
      <c r="AG9" s="181"/>
      <c r="AH9" s="181"/>
      <c r="AI9" s="181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6"/>
      <c r="AX9" s="21"/>
    </row>
    <row r="10" spans="2:56" ht="7.05" customHeight="1" x14ac:dyDescent="0.3">
      <c r="B10" s="20"/>
      <c r="C10" s="26"/>
      <c r="D10" s="181" t="str">
        <f>HLOOKUP(Language!$B$2,Language!$C$12:$H$552,9)</f>
        <v>Material name:</v>
      </c>
      <c r="E10" s="181"/>
      <c r="F10" s="181"/>
      <c r="G10" s="181"/>
      <c r="H10" s="181"/>
      <c r="I10" s="181"/>
      <c r="J10" s="181"/>
      <c r="K10" s="181"/>
      <c r="L10" s="181"/>
      <c r="M10" s="222">
        <f>'Requirement list'!$M$8</f>
        <v>0</v>
      </c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37"/>
      <c r="AA10" s="181" t="str">
        <f>HLOOKUP(Language!$B$2,Language!$C$12:$H$552,9)</f>
        <v>Material name:</v>
      </c>
      <c r="AB10" s="181"/>
      <c r="AC10" s="181"/>
      <c r="AD10" s="181"/>
      <c r="AE10" s="181"/>
      <c r="AF10" s="181"/>
      <c r="AG10" s="181"/>
      <c r="AH10" s="181"/>
      <c r="AI10" s="181"/>
      <c r="AJ10" s="222">
        <f>'Requirement list'!$M$8</f>
        <v>0</v>
      </c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6"/>
      <c r="AX10" s="21"/>
    </row>
    <row r="11" spans="2:56" ht="7.05" customHeight="1" x14ac:dyDescent="0.3">
      <c r="B11" s="20"/>
      <c r="C11" s="26"/>
      <c r="D11" s="181"/>
      <c r="E11" s="181"/>
      <c r="F11" s="181"/>
      <c r="G11" s="181"/>
      <c r="H11" s="181"/>
      <c r="I11" s="181"/>
      <c r="J11" s="181"/>
      <c r="K11" s="181"/>
      <c r="L11" s="181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37"/>
      <c r="AA11" s="181"/>
      <c r="AB11" s="181"/>
      <c r="AC11" s="181"/>
      <c r="AD11" s="181"/>
      <c r="AE11" s="181"/>
      <c r="AF11" s="181"/>
      <c r="AG11" s="181"/>
      <c r="AH11" s="181"/>
      <c r="AI11" s="181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6"/>
      <c r="AX11" s="21"/>
    </row>
    <row r="12" spans="2:56" ht="7.05" customHeight="1" x14ac:dyDescent="0.3">
      <c r="B12" s="20"/>
      <c r="C12" s="26"/>
      <c r="D12" s="181" t="str">
        <f>HLOOKUP(Language!$B$2,Language!$C$12:$H$552,10)</f>
        <v>Part Number:</v>
      </c>
      <c r="E12" s="181"/>
      <c r="F12" s="181"/>
      <c r="G12" s="181"/>
      <c r="H12" s="181"/>
      <c r="I12" s="181"/>
      <c r="J12" s="181"/>
      <c r="K12" s="181"/>
      <c r="L12" s="181"/>
      <c r="M12" s="222">
        <f>'Requirement list'!$M$10</f>
        <v>0</v>
      </c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37"/>
      <c r="AA12" s="181" t="str">
        <f>HLOOKUP(Language!$B$2,Language!$C$12:$H$552,10)</f>
        <v>Part Number:</v>
      </c>
      <c r="AB12" s="181"/>
      <c r="AC12" s="181"/>
      <c r="AD12" s="181"/>
      <c r="AE12" s="181"/>
      <c r="AF12" s="181"/>
      <c r="AG12" s="181"/>
      <c r="AH12" s="181"/>
      <c r="AI12" s="181"/>
      <c r="AJ12" s="222">
        <f>'Requirement list'!$M$10</f>
        <v>0</v>
      </c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6"/>
      <c r="AX12" s="21"/>
    </row>
    <row r="13" spans="2:56" ht="7.05" customHeight="1" x14ac:dyDescent="0.3">
      <c r="B13" s="20"/>
      <c r="C13" s="26"/>
      <c r="D13" s="181"/>
      <c r="E13" s="181"/>
      <c r="F13" s="181"/>
      <c r="G13" s="181"/>
      <c r="H13" s="181"/>
      <c r="I13" s="181"/>
      <c r="J13" s="181"/>
      <c r="K13" s="181"/>
      <c r="L13" s="181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6"/>
      <c r="AA13" s="181"/>
      <c r="AB13" s="181"/>
      <c r="AC13" s="181"/>
      <c r="AD13" s="181"/>
      <c r="AE13" s="181"/>
      <c r="AF13" s="181"/>
      <c r="AG13" s="181"/>
      <c r="AH13" s="181"/>
      <c r="AI13" s="181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6"/>
      <c r="AX13" s="21"/>
    </row>
    <row r="14" spans="2:56" ht="7.05" customHeight="1" x14ac:dyDescent="0.3">
      <c r="B14" s="20"/>
      <c r="C14" s="26"/>
      <c r="D14" s="181" t="str">
        <f>HLOOKUP(Language!$B$2,Language!$C$12:$H$552,11)</f>
        <v>Drawing number:</v>
      </c>
      <c r="E14" s="181"/>
      <c r="F14" s="181"/>
      <c r="G14" s="181"/>
      <c r="H14" s="181"/>
      <c r="I14" s="181"/>
      <c r="J14" s="181"/>
      <c r="K14" s="181"/>
      <c r="L14" s="181"/>
      <c r="M14" s="222">
        <f>'Requirement list'!$AJ$8</f>
        <v>0</v>
      </c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6"/>
      <c r="AA14" s="181" t="str">
        <f>HLOOKUP(Language!$B$2,Language!$C$12:$H$552,11)</f>
        <v>Drawing number:</v>
      </c>
      <c r="AB14" s="181"/>
      <c r="AC14" s="181"/>
      <c r="AD14" s="181"/>
      <c r="AE14" s="181"/>
      <c r="AF14" s="181"/>
      <c r="AG14" s="181"/>
      <c r="AH14" s="181"/>
      <c r="AI14" s="181"/>
      <c r="AJ14" s="222">
        <f>'Requirement list'!$AJ$8</f>
        <v>0</v>
      </c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6"/>
      <c r="AX14" s="21"/>
    </row>
    <row r="15" spans="2:56" ht="7.05" customHeight="1" x14ac:dyDescent="0.3">
      <c r="B15" s="20"/>
      <c r="C15" s="26"/>
      <c r="D15" s="181"/>
      <c r="E15" s="181"/>
      <c r="F15" s="181"/>
      <c r="G15" s="181"/>
      <c r="H15" s="181"/>
      <c r="I15" s="181"/>
      <c r="J15" s="181"/>
      <c r="K15" s="181"/>
      <c r="L15" s="181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6"/>
      <c r="AA15" s="181"/>
      <c r="AB15" s="181"/>
      <c r="AC15" s="181"/>
      <c r="AD15" s="181"/>
      <c r="AE15" s="181"/>
      <c r="AF15" s="181"/>
      <c r="AG15" s="181"/>
      <c r="AH15" s="181"/>
      <c r="AI15" s="181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6"/>
      <c r="AX15" s="21"/>
    </row>
    <row r="16" spans="2:56" ht="7.05" customHeight="1" x14ac:dyDescent="0.3">
      <c r="B16" s="20"/>
      <c r="C16" s="26"/>
      <c r="D16" s="181" t="str">
        <f>HLOOKUP(Language!$B$2,Language!$C$12:$H$552,12)</f>
        <v>Index / Date / Rev. No.:</v>
      </c>
      <c r="E16" s="181"/>
      <c r="F16" s="181"/>
      <c r="G16" s="181"/>
      <c r="H16" s="181"/>
      <c r="I16" s="181"/>
      <c r="J16" s="181"/>
      <c r="K16" s="181"/>
      <c r="L16" s="181"/>
      <c r="M16" s="222">
        <f>'Requirement list'!$AJ$10</f>
        <v>0</v>
      </c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6"/>
      <c r="AA16" s="181" t="str">
        <f>HLOOKUP(Language!$B$2,Language!$C$12:$H$552,12)</f>
        <v>Index / Date / Rev. No.:</v>
      </c>
      <c r="AB16" s="181"/>
      <c r="AC16" s="181"/>
      <c r="AD16" s="181"/>
      <c r="AE16" s="181"/>
      <c r="AF16" s="181"/>
      <c r="AG16" s="181"/>
      <c r="AH16" s="181"/>
      <c r="AI16" s="181"/>
      <c r="AJ16" s="222">
        <f>'Requirement list'!$AJ$10</f>
        <v>0</v>
      </c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6"/>
      <c r="AX16" s="21"/>
    </row>
    <row r="17" spans="2:59" ht="7.05" customHeight="1" x14ac:dyDescent="0.3">
      <c r="B17" s="20"/>
      <c r="C17" s="26"/>
      <c r="D17" s="181"/>
      <c r="E17" s="181"/>
      <c r="F17" s="181"/>
      <c r="G17" s="181"/>
      <c r="H17" s="181"/>
      <c r="I17" s="181"/>
      <c r="J17" s="181"/>
      <c r="K17" s="181"/>
      <c r="L17" s="181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6"/>
      <c r="AA17" s="181"/>
      <c r="AB17" s="181"/>
      <c r="AC17" s="181"/>
      <c r="AD17" s="181"/>
      <c r="AE17" s="181"/>
      <c r="AF17" s="181"/>
      <c r="AG17" s="181"/>
      <c r="AH17" s="181"/>
      <c r="AI17" s="181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6"/>
      <c r="AX17" s="21"/>
    </row>
    <row r="18" spans="2:59" ht="7.05" customHeight="1" x14ac:dyDescent="0.3">
      <c r="B18" s="20"/>
      <c r="C18" s="26"/>
      <c r="D18" s="181" t="str">
        <f>HLOOKUP(Language!$B$2,Language!$C$12:$H$552,86)</f>
        <v>Test Report Number:</v>
      </c>
      <c r="E18" s="181"/>
      <c r="F18" s="181"/>
      <c r="G18" s="181"/>
      <c r="H18" s="181"/>
      <c r="I18" s="181"/>
      <c r="J18" s="181"/>
      <c r="K18" s="181"/>
      <c r="L18" s="181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6"/>
      <c r="AA18" s="181" t="str">
        <f>HLOOKUP(Language!$B$2,Language!$C$12:$H$552,86)</f>
        <v>Test Report Number:</v>
      </c>
      <c r="AB18" s="181"/>
      <c r="AC18" s="181"/>
      <c r="AD18" s="181"/>
      <c r="AE18" s="181"/>
      <c r="AF18" s="181"/>
      <c r="AG18" s="181"/>
      <c r="AH18" s="181"/>
      <c r="AI18" s="181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6"/>
      <c r="AX18" s="21"/>
    </row>
    <row r="19" spans="2:59" ht="7.05" customHeight="1" x14ac:dyDescent="0.3">
      <c r="B19" s="20"/>
      <c r="C19" s="26"/>
      <c r="D19" s="181"/>
      <c r="E19" s="181"/>
      <c r="F19" s="181"/>
      <c r="G19" s="181"/>
      <c r="H19" s="181"/>
      <c r="I19" s="181"/>
      <c r="J19" s="181"/>
      <c r="K19" s="181"/>
      <c r="L19" s="181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6"/>
      <c r="AA19" s="181"/>
      <c r="AB19" s="181"/>
      <c r="AC19" s="181"/>
      <c r="AD19" s="181"/>
      <c r="AE19" s="181"/>
      <c r="AF19" s="181"/>
      <c r="AG19" s="181"/>
      <c r="AH19" s="181"/>
      <c r="AI19" s="181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6"/>
      <c r="AX19" s="21"/>
    </row>
    <row r="20" spans="2:59" ht="7.05" customHeight="1" x14ac:dyDescent="0.3">
      <c r="B20" s="20"/>
      <c r="C20" s="26"/>
      <c r="D20" s="181" t="str">
        <f>HLOOKUP(Language!$B$2,Language!$C$12:$H$552,87)</f>
        <v>Test Report Date:</v>
      </c>
      <c r="E20" s="181"/>
      <c r="F20" s="181"/>
      <c r="G20" s="181"/>
      <c r="H20" s="181"/>
      <c r="I20" s="181"/>
      <c r="J20" s="181"/>
      <c r="K20" s="181"/>
      <c r="L20" s="181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6"/>
      <c r="AA20" s="181" t="str">
        <f>HLOOKUP(Language!$B$2,Language!$C$12:$H$552,87)</f>
        <v>Test Report Date:</v>
      </c>
      <c r="AB20" s="181"/>
      <c r="AC20" s="181"/>
      <c r="AD20" s="181"/>
      <c r="AE20" s="181"/>
      <c r="AF20" s="181"/>
      <c r="AG20" s="181"/>
      <c r="AH20" s="181"/>
      <c r="AI20" s="181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6"/>
      <c r="AX20" s="21"/>
    </row>
    <row r="21" spans="2:59" ht="7.05" customHeight="1" x14ac:dyDescent="0.3">
      <c r="B21" s="20"/>
      <c r="C21" s="26"/>
      <c r="D21" s="234"/>
      <c r="E21" s="234"/>
      <c r="F21" s="234"/>
      <c r="G21" s="234"/>
      <c r="H21" s="234"/>
      <c r="I21" s="234"/>
      <c r="J21" s="234"/>
      <c r="K21" s="234"/>
      <c r="L21" s="234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6"/>
      <c r="AA21" s="234"/>
      <c r="AB21" s="234"/>
      <c r="AC21" s="234"/>
      <c r="AD21" s="234"/>
      <c r="AE21" s="234"/>
      <c r="AF21" s="234"/>
      <c r="AG21" s="234"/>
      <c r="AH21" s="234"/>
      <c r="AI21" s="234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6"/>
      <c r="AX21" s="21"/>
    </row>
    <row r="22" spans="2:59" ht="9" customHeight="1" x14ac:dyDescent="0.3">
      <c r="B22" s="20"/>
      <c r="C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1"/>
    </row>
    <row r="23" spans="2:59" ht="10.050000000000001" customHeight="1" x14ac:dyDescent="0.3">
      <c r="B23" s="20"/>
      <c r="C23" s="26"/>
      <c r="D23" s="242" t="str">
        <f>HLOOKUP(Language!$B$2,Language!$C$12:$H$552,17)</f>
        <v>Requirements Documents</v>
      </c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 t="str">
        <f>HLOOKUP(Language!$B$2,Language!$C$12:$H$552,59)</f>
        <v>Date</v>
      </c>
      <c r="Y23" s="242"/>
      <c r="Z23" s="242"/>
      <c r="AA23" s="242"/>
      <c r="AB23" s="242" t="str">
        <f>HLOOKUP(Language!$B$2,Language!$C$12:$H$552,88)</f>
        <v>Status</v>
      </c>
      <c r="AC23" s="242"/>
      <c r="AD23" s="242"/>
      <c r="AE23" s="242"/>
      <c r="AF23" s="240" t="str">
        <f>HLOOKUP(Language!$B$2,Language!$C$12:$H$552,89)</f>
        <v>Responsible</v>
      </c>
      <c r="AG23" s="240"/>
      <c r="AH23" s="240"/>
      <c r="AI23" s="240"/>
      <c r="AJ23" s="240"/>
      <c r="AK23" s="242" t="str">
        <f>HLOOKUP(Language!$B$2,Language!$C$12:$H$552,18)</f>
        <v>Note</v>
      </c>
      <c r="AL23" s="242"/>
      <c r="AM23" s="242"/>
      <c r="AN23" s="242"/>
      <c r="AO23" s="242"/>
      <c r="AP23" s="242"/>
      <c r="AQ23" s="242"/>
      <c r="AR23" s="242"/>
      <c r="AS23" s="242"/>
      <c r="AT23" s="242"/>
      <c r="AU23" s="242"/>
      <c r="AV23" s="242"/>
      <c r="AW23" s="26"/>
      <c r="AX23" s="21"/>
    </row>
    <row r="24" spans="2:59" ht="10.050000000000001" customHeight="1" x14ac:dyDescent="0.3">
      <c r="B24" s="20"/>
      <c r="C24" s="26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1"/>
      <c r="AG24" s="241"/>
      <c r="AH24" s="241"/>
      <c r="AI24" s="241"/>
      <c r="AJ24" s="241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6"/>
      <c r="AX24" s="21"/>
    </row>
    <row r="25" spans="2:59" ht="10.95" customHeight="1" x14ac:dyDescent="0.3">
      <c r="B25" s="20"/>
      <c r="C25" s="26"/>
      <c r="D25" s="162" t="str">
        <f>Data!L5</f>
        <v>X</v>
      </c>
      <c r="E25" s="237"/>
      <c r="F25" s="239" t="str">
        <f>HLOOKUP(Language!$B$2,Language!$C$12:$H$552,19)</f>
        <v>Cover sheet according to VDA Vol. 2 or PSW according to AIAG (PPAP Cover Sheet)</v>
      </c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19"/>
      <c r="Y25" s="219"/>
      <c r="Z25" s="219"/>
      <c r="AA25" s="219"/>
      <c r="AB25" s="220"/>
      <c r="AC25" s="220"/>
      <c r="AD25" s="220"/>
      <c r="AE25" s="220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6"/>
      <c r="AX25" s="21"/>
    </row>
    <row r="26" spans="2:59" ht="10.95" customHeight="1" x14ac:dyDescent="0.3">
      <c r="B26" s="20"/>
      <c r="C26" s="26"/>
      <c r="D26" s="165"/>
      <c r="E26" s="238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19"/>
      <c r="Y26" s="219"/>
      <c r="Z26" s="219"/>
      <c r="AA26" s="219"/>
      <c r="AB26" s="220"/>
      <c r="AC26" s="220"/>
      <c r="AD26" s="220"/>
      <c r="AE26" s="220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6"/>
      <c r="AX26" s="21"/>
    </row>
    <row r="27" spans="2:59" ht="10.95" customHeight="1" x14ac:dyDescent="0.3">
      <c r="B27" s="20"/>
      <c r="C27" s="26"/>
      <c r="D27" s="162" t="str">
        <f>Data!L6</f>
        <v>X</v>
      </c>
      <c r="E27" s="237"/>
      <c r="F27" s="236" t="str">
        <f>HLOOKUP(Language!$B$2,Language!$C$12:$H$552,20)</f>
        <v>List of Requirements</v>
      </c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19"/>
      <c r="Y27" s="219"/>
      <c r="Z27" s="219"/>
      <c r="AA27" s="219"/>
      <c r="AB27" s="220"/>
      <c r="AC27" s="220"/>
      <c r="AD27" s="220"/>
      <c r="AE27" s="220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6"/>
      <c r="AX27" s="21"/>
    </row>
    <row r="28" spans="2:59" ht="10.95" customHeight="1" x14ac:dyDescent="0.3">
      <c r="B28" s="20"/>
      <c r="C28" s="26"/>
      <c r="D28" s="165"/>
      <c r="E28" s="238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19"/>
      <c r="Y28" s="219"/>
      <c r="Z28" s="219"/>
      <c r="AA28" s="219"/>
      <c r="AB28" s="220"/>
      <c r="AC28" s="220"/>
      <c r="AD28" s="220"/>
      <c r="AE28" s="220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6"/>
      <c r="AX28" s="21"/>
    </row>
    <row r="29" spans="2:59" ht="10.95" customHeight="1" x14ac:dyDescent="0.3">
      <c r="B29" s="20"/>
      <c r="C29" s="26"/>
      <c r="D29" s="162" t="str">
        <f>Data!L7</f>
        <v>X</v>
      </c>
      <c r="E29" s="237"/>
      <c r="F29" s="236" t="str">
        <f>HLOOKUP(Language!$B$2,Language!$C$12:$H$552,21)</f>
        <v>Technical Specifications (Dimensioned Drawings, Specifications, etc.)</v>
      </c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19"/>
      <c r="Y29" s="219"/>
      <c r="Z29" s="219"/>
      <c r="AA29" s="219"/>
      <c r="AB29" s="220"/>
      <c r="AC29" s="220"/>
      <c r="AD29" s="220"/>
      <c r="AE29" s="220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6"/>
      <c r="AX29" s="21"/>
    </row>
    <row r="30" spans="2:59" ht="10.95" customHeight="1" x14ac:dyDescent="0.3">
      <c r="B30" s="20"/>
      <c r="C30" s="26"/>
      <c r="D30" s="165"/>
      <c r="E30" s="238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19"/>
      <c r="Y30" s="219"/>
      <c r="Z30" s="219"/>
      <c r="AA30" s="219"/>
      <c r="AB30" s="220"/>
      <c r="AC30" s="220"/>
      <c r="AD30" s="220"/>
      <c r="AE30" s="220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6"/>
      <c r="AX30" s="21"/>
    </row>
    <row r="31" spans="2:59" ht="10.95" customHeight="1" x14ac:dyDescent="0.3">
      <c r="B31" s="20"/>
      <c r="C31" s="26"/>
      <c r="D31" s="162" t="str">
        <f>Data!L8</f>
        <v>X</v>
      </c>
      <c r="E31" s="237"/>
      <c r="F31" s="236" t="str">
        <f>HLOOKUP(Language!$B$2,Language!$C$12:$H$552,22)</f>
        <v>Dimensional Results</v>
      </c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19"/>
      <c r="Y31" s="219"/>
      <c r="Z31" s="219"/>
      <c r="AA31" s="219"/>
      <c r="AB31" s="220"/>
      <c r="AC31" s="220"/>
      <c r="AD31" s="220"/>
      <c r="AE31" s="220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6"/>
      <c r="AX31" s="21"/>
      <c r="AZ31" s="26"/>
      <c r="BA31" s="26"/>
      <c r="BB31" s="26"/>
      <c r="BC31" s="26"/>
      <c r="BD31" s="26"/>
      <c r="BE31" s="26"/>
      <c r="BF31" s="26"/>
      <c r="BG31" s="26"/>
    </row>
    <row r="32" spans="2:59" ht="10.95" customHeight="1" x14ac:dyDescent="0.3">
      <c r="B32" s="20"/>
      <c r="C32" s="26"/>
      <c r="D32" s="165"/>
      <c r="E32" s="238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19"/>
      <c r="Y32" s="219"/>
      <c r="Z32" s="219"/>
      <c r="AA32" s="219"/>
      <c r="AB32" s="220"/>
      <c r="AC32" s="220"/>
      <c r="AD32" s="220"/>
      <c r="AE32" s="220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6"/>
      <c r="AX32" s="21"/>
    </row>
    <row r="33" spans="2:50" ht="10.95" customHeight="1" x14ac:dyDescent="0.3">
      <c r="B33" s="20"/>
      <c r="C33" s="26"/>
      <c r="D33" s="162" t="str">
        <f>Data!L9</f>
        <v>X</v>
      </c>
      <c r="E33" s="237"/>
      <c r="F33" s="236" t="str">
        <f>HLOOKUP(Language!$B$2,Language!$C$12:$H$552,23)</f>
        <v>Cleanliness Analysis</v>
      </c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19"/>
      <c r="Y33" s="219"/>
      <c r="Z33" s="219"/>
      <c r="AA33" s="219"/>
      <c r="AB33" s="220"/>
      <c r="AC33" s="220"/>
      <c r="AD33" s="220"/>
      <c r="AE33" s="220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6"/>
      <c r="AX33" s="21"/>
    </row>
    <row r="34" spans="2:50" ht="10.95" customHeight="1" x14ac:dyDescent="0.3">
      <c r="B34" s="20"/>
      <c r="C34" s="26"/>
      <c r="D34" s="165"/>
      <c r="E34" s="238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19"/>
      <c r="Y34" s="219"/>
      <c r="Z34" s="219"/>
      <c r="AA34" s="219"/>
      <c r="AB34" s="220"/>
      <c r="AC34" s="220"/>
      <c r="AD34" s="220"/>
      <c r="AE34" s="220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6"/>
      <c r="AX34" s="21"/>
    </row>
    <row r="35" spans="2:50" ht="10.95" customHeight="1" x14ac:dyDescent="0.3">
      <c r="B35" s="20"/>
      <c r="C35" s="26"/>
      <c r="D35" s="162" t="str">
        <f>Data!L10</f>
        <v>X</v>
      </c>
      <c r="E35" s="237"/>
      <c r="F35" s="236" t="str">
        <f>HLOOKUP(Language!$B$2,Language!$C$12:$H$552,24)</f>
        <v>Material Certificate, Surface</v>
      </c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19"/>
      <c r="Y35" s="219"/>
      <c r="Z35" s="219"/>
      <c r="AA35" s="219"/>
      <c r="AB35" s="220"/>
      <c r="AC35" s="220"/>
      <c r="AD35" s="220"/>
      <c r="AE35" s="220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6"/>
      <c r="AX35" s="21"/>
    </row>
    <row r="36" spans="2:50" ht="10.95" customHeight="1" x14ac:dyDescent="0.3">
      <c r="B36" s="20"/>
      <c r="C36" s="26"/>
      <c r="D36" s="165"/>
      <c r="E36" s="238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19"/>
      <c r="Y36" s="219"/>
      <c r="Z36" s="219"/>
      <c r="AA36" s="219"/>
      <c r="AB36" s="220"/>
      <c r="AC36" s="220"/>
      <c r="AD36" s="220"/>
      <c r="AE36" s="220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6"/>
      <c r="AX36" s="21"/>
    </row>
    <row r="37" spans="2:50" ht="10.95" customHeight="1" x14ac:dyDescent="0.3">
      <c r="B37" s="20"/>
      <c r="C37" s="26"/>
      <c r="D37" s="162" t="str">
        <f>Data!L11</f>
        <v>X</v>
      </c>
      <c r="E37" s="237"/>
      <c r="F37" s="236" t="str">
        <f>HLOOKUP(Language!$B$2,Language!$C$12:$H$552,25)</f>
        <v>Design FMEA</v>
      </c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19"/>
      <c r="Y37" s="219"/>
      <c r="Z37" s="219"/>
      <c r="AA37" s="219"/>
      <c r="AB37" s="220"/>
      <c r="AC37" s="220"/>
      <c r="AD37" s="220"/>
      <c r="AE37" s="220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6"/>
      <c r="AX37" s="21"/>
    </row>
    <row r="38" spans="2:50" ht="10.95" customHeight="1" x14ac:dyDescent="0.3">
      <c r="B38" s="20"/>
      <c r="C38" s="26"/>
      <c r="D38" s="165"/>
      <c r="E38" s="238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19"/>
      <c r="Y38" s="219"/>
      <c r="Z38" s="219"/>
      <c r="AA38" s="219"/>
      <c r="AB38" s="220"/>
      <c r="AC38" s="220"/>
      <c r="AD38" s="220"/>
      <c r="AE38" s="220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6"/>
      <c r="AX38" s="21"/>
    </row>
    <row r="39" spans="2:50" ht="10.95" customHeight="1" x14ac:dyDescent="0.3">
      <c r="B39" s="20"/>
      <c r="C39" s="26"/>
      <c r="D39" s="162" t="str">
        <f>Data!L12</f>
        <v>X</v>
      </c>
      <c r="E39" s="237"/>
      <c r="F39" s="236" t="str">
        <f>HLOOKUP(Language!$B$2,Language!$C$12:$H$552,45)</f>
        <v>Process FMEA</v>
      </c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19"/>
      <c r="Y39" s="219"/>
      <c r="Z39" s="219"/>
      <c r="AA39" s="219"/>
      <c r="AB39" s="220"/>
      <c r="AC39" s="220"/>
      <c r="AD39" s="220"/>
      <c r="AE39" s="220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6"/>
      <c r="AX39" s="21"/>
    </row>
    <row r="40" spans="2:50" ht="10.95" customHeight="1" x14ac:dyDescent="0.3">
      <c r="B40" s="20"/>
      <c r="C40" s="26"/>
      <c r="D40" s="165"/>
      <c r="E40" s="238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19"/>
      <c r="Y40" s="219"/>
      <c r="Z40" s="219"/>
      <c r="AA40" s="219"/>
      <c r="AB40" s="220"/>
      <c r="AC40" s="220"/>
      <c r="AD40" s="220"/>
      <c r="AE40" s="220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6"/>
      <c r="AX40" s="21"/>
    </row>
    <row r="41" spans="2:50" ht="10.95" customHeight="1" x14ac:dyDescent="0.3">
      <c r="B41" s="20"/>
      <c r="C41" s="26"/>
      <c r="D41" s="162" t="str">
        <f>Data!L13</f>
        <v>X</v>
      </c>
      <c r="E41" s="237"/>
      <c r="F41" s="236" t="str">
        <f>HLOOKUP(Language!$B$2,Language!$C$12:$H$552,26)</f>
        <v>Process Flowchart</v>
      </c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19"/>
      <c r="Y41" s="219"/>
      <c r="Z41" s="219"/>
      <c r="AA41" s="219"/>
      <c r="AB41" s="220"/>
      <c r="AC41" s="220"/>
      <c r="AD41" s="220"/>
      <c r="AE41" s="220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6"/>
      <c r="AX41" s="21"/>
    </row>
    <row r="42" spans="2:50" ht="10.95" customHeight="1" x14ac:dyDescent="0.3">
      <c r="B42" s="20"/>
      <c r="C42" s="26"/>
      <c r="D42" s="165"/>
      <c r="E42" s="238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19"/>
      <c r="Y42" s="219"/>
      <c r="Z42" s="219"/>
      <c r="AA42" s="219"/>
      <c r="AB42" s="220"/>
      <c r="AC42" s="220"/>
      <c r="AD42" s="220"/>
      <c r="AE42" s="220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6"/>
      <c r="AX42" s="21"/>
    </row>
    <row r="43" spans="2:50" ht="10.95" customHeight="1" x14ac:dyDescent="0.3">
      <c r="B43" s="20"/>
      <c r="C43" s="26"/>
      <c r="D43" s="162" t="str">
        <f>Data!L14</f>
        <v>X</v>
      </c>
      <c r="E43" s="237"/>
      <c r="F43" s="236" t="str">
        <f>HLOOKUP(Language!$B$2,Language!$C$12:$H$552,27)</f>
        <v>Production Control Plan (CP)
(including Requalification test)</v>
      </c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19"/>
      <c r="Y43" s="219"/>
      <c r="Z43" s="219"/>
      <c r="AA43" s="219"/>
      <c r="AB43" s="220"/>
      <c r="AC43" s="220"/>
      <c r="AD43" s="220"/>
      <c r="AE43" s="220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6"/>
      <c r="AX43" s="21"/>
    </row>
    <row r="44" spans="2:50" ht="10.95" customHeight="1" x14ac:dyDescent="0.3">
      <c r="B44" s="20"/>
      <c r="C44" s="26"/>
      <c r="D44" s="165"/>
      <c r="E44" s="238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19"/>
      <c r="Y44" s="219"/>
      <c r="Z44" s="219"/>
      <c r="AA44" s="219"/>
      <c r="AB44" s="220"/>
      <c r="AC44" s="220"/>
      <c r="AD44" s="220"/>
      <c r="AE44" s="220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6"/>
      <c r="AX44" s="21"/>
    </row>
    <row r="45" spans="2:50" ht="10.95" customHeight="1" x14ac:dyDescent="0.3">
      <c r="B45" s="20"/>
      <c r="C45" s="26"/>
      <c r="D45" s="162" t="str">
        <f>Data!L15</f>
        <v>X</v>
      </c>
      <c r="E45" s="237"/>
      <c r="F45" s="236" t="str">
        <f>HLOOKUP(Language!$B$2,Language!$C$12:$H$552,28)</f>
        <v>Test Results / Proof of Capability
Machine Capability - Process Capability</v>
      </c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19"/>
      <c r="Y45" s="219"/>
      <c r="Z45" s="219"/>
      <c r="AA45" s="219"/>
      <c r="AB45" s="220"/>
      <c r="AC45" s="220"/>
      <c r="AD45" s="220"/>
      <c r="AE45" s="220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6"/>
      <c r="AX45" s="21"/>
    </row>
    <row r="46" spans="2:50" ht="10.95" customHeight="1" x14ac:dyDescent="0.3">
      <c r="B46" s="20"/>
      <c r="C46" s="26"/>
      <c r="D46" s="165"/>
      <c r="E46" s="238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19"/>
      <c r="Y46" s="219"/>
      <c r="Z46" s="219"/>
      <c r="AA46" s="219"/>
      <c r="AB46" s="220"/>
      <c r="AC46" s="220"/>
      <c r="AD46" s="220"/>
      <c r="AE46" s="220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6"/>
      <c r="AX46" s="21"/>
    </row>
    <row r="47" spans="2:50" ht="10.95" customHeight="1" x14ac:dyDescent="0.3">
      <c r="B47" s="20"/>
      <c r="C47" s="26"/>
      <c r="D47" s="162" t="str">
        <f>Data!L16</f>
        <v>X</v>
      </c>
      <c r="E47" s="237"/>
      <c r="F47" s="236" t="str">
        <f>HLOOKUP(Language!$B$2,Language!$C$12:$H$552,29)</f>
        <v>List of Test Equipment</v>
      </c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19"/>
      <c r="Y47" s="219"/>
      <c r="Z47" s="219"/>
      <c r="AA47" s="219"/>
      <c r="AB47" s="220"/>
      <c r="AC47" s="220"/>
      <c r="AD47" s="220"/>
      <c r="AE47" s="220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6"/>
      <c r="AX47" s="21"/>
    </row>
    <row r="48" spans="2:50" ht="10.95" customHeight="1" x14ac:dyDescent="0.3">
      <c r="B48" s="20"/>
      <c r="C48" s="26"/>
      <c r="D48" s="165"/>
      <c r="E48" s="238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19"/>
      <c r="Y48" s="219"/>
      <c r="Z48" s="219"/>
      <c r="AA48" s="219"/>
      <c r="AB48" s="220"/>
      <c r="AC48" s="220"/>
      <c r="AD48" s="220"/>
      <c r="AE48" s="220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6"/>
      <c r="AX48" s="21"/>
    </row>
    <row r="49" spans="2:50" ht="10.95" customHeight="1" x14ac:dyDescent="0.3">
      <c r="B49" s="20"/>
      <c r="C49" s="26"/>
      <c r="D49" s="162" t="str">
        <f>Data!L17</f>
        <v>X</v>
      </c>
      <c r="E49" s="237"/>
      <c r="F49" s="236" t="str">
        <f>HLOOKUP(Language!$B$2,Language!$C$12:$H$552,30)</f>
        <v>Proof of Test Equipment Capability
Measurement System Analysis</v>
      </c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19"/>
      <c r="Y49" s="219"/>
      <c r="Z49" s="219"/>
      <c r="AA49" s="219"/>
      <c r="AB49" s="220"/>
      <c r="AC49" s="220"/>
      <c r="AD49" s="220"/>
      <c r="AE49" s="220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6"/>
      <c r="AX49" s="21"/>
    </row>
    <row r="50" spans="2:50" ht="10.95" customHeight="1" x14ac:dyDescent="0.3">
      <c r="B50" s="20"/>
      <c r="C50" s="26"/>
      <c r="D50" s="165"/>
      <c r="E50" s="238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19"/>
      <c r="Y50" s="219"/>
      <c r="Z50" s="219"/>
      <c r="AA50" s="219"/>
      <c r="AB50" s="220"/>
      <c r="AC50" s="220"/>
      <c r="AD50" s="220"/>
      <c r="AE50" s="220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6"/>
      <c r="AX50" s="21"/>
    </row>
    <row r="51" spans="2:50" ht="10.95" customHeight="1" x14ac:dyDescent="0.3">
      <c r="B51" s="20"/>
      <c r="C51" s="26"/>
      <c r="D51" s="162" t="str">
        <f>Data!L18</f>
        <v>X</v>
      </c>
      <c r="E51" s="237"/>
      <c r="F51" s="236" t="str">
        <f>HLOOKUP(Language!$B$2,Language!$C$12:$H$552,31)</f>
        <v>Run@Rate Verification</v>
      </c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19"/>
      <c r="Y51" s="219"/>
      <c r="Z51" s="219"/>
      <c r="AA51" s="219"/>
      <c r="AB51" s="220"/>
      <c r="AC51" s="220"/>
      <c r="AD51" s="220"/>
      <c r="AE51" s="220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6"/>
      <c r="AX51" s="21"/>
    </row>
    <row r="52" spans="2:50" ht="10.95" customHeight="1" x14ac:dyDescent="0.3">
      <c r="B52" s="20"/>
      <c r="C52" s="26"/>
      <c r="D52" s="165"/>
      <c r="E52" s="238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19"/>
      <c r="Y52" s="219"/>
      <c r="Z52" s="219"/>
      <c r="AA52" s="219"/>
      <c r="AB52" s="220"/>
      <c r="AC52" s="220"/>
      <c r="AD52" s="220"/>
      <c r="AE52" s="220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6"/>
      <c r="AX52" s="21"/>
    </row>
    <row r="53" spans="2:50" ht="10.95" customHeight="1" x14ac:dyDescent="0.3">
      <c r="B53" s="58"/>
      <c r="C53" s="26"/>
      <c r="D53" s="162" t="str">
        <f>Data!L19</f>
        <v>X</v>
      </c>
      <c r="E53" s="237"/>
      <c r="F53" s="236" t="str">
        <f>HLOOKUP(Language!$B$2,Language!$C$12:$H$552,32)</f>
        <v>Packaging Design and Labeling</v>
      </c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19"/>
      <c r="Y53" s="219"/>
      <c r="Z53" s="219"/>
      <c r="AA53" s="219"/>
      <c r="AB53" s="220"/>
      <c r="AC53" s="220"/>
      <c r="AD53" s="220"/>
      <c r="AE53" s="220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6"/>
      <c r="AX53" s="21"/>
    </row>
    <row r="54" spans="2:50" ht="10.95" customHeight="1" x14ac:dyDescent="0.3">
      <c r="B54" s="58"/>
      <c r="C54" s="26"/>
      <c r="D54" s="165"/>
      <c r="E54" s="238"/>
      <c r="F54" s="236"/>
      <c r="G54" s="236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19"/>
      <c r="Y54" s="219"/>
      <c r="Z54" s="219"/>
      <c r="AA54" s="219"/>
      <c r="AB54" s="220"/>
      <c r="AC54" s="220"/>
      <c r="AD54" s="220"/>
      <c r="AE54" s="220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6"/>
      <c r="AX54" s="21"/>
    </row>
    <row r="55" spans="2:50" ht="10.95" customHeight="1" x14ac:dyDescent="0.3">
      <c r="B55" s="58"/>
      <c r="C55" s="26"/>
      <c r="D55" s="162" t="str">
        <f>Data!L20</f>
        <v/>
      </c>
      <c r="E55" s="237"/>
      <c r="F55" s="236" t="str">
        <f>HLOOKUP(Language!$B$2,Language!$C$12:$H$552,33)</f>
        <v>Part History</v>
      </c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19"/>
      <c r="Y55" s="219"/>
      <c r="Z55" s="219"/>
      <c r="AA55" s="219"/>
      <c r="AB55" s="220"/>
      <c r="AC55" s="220"/>
      <c r="AD55" s="220"/>
      <c r="AE55" s="220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6"/>
      <c r="AX55" s="21"/>
    </row>
    <row r="56" spans="2:50" ht="10.95" customHeight="1" x14ac:dyDescent="0.3">
      <c r="B56" s="58"/>
      <c r="C56" s="26"/>
      <c r="D56" s="165"/>
      <c r="E56" s="238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19"/>
      <c r="Y56" s="219"/>
      <c r="Z56" s="219"/>
      <c r="AA56" s="219"/>
      <c r="AB56" s="220"/>
      <c r="AC56" s="220"/>
      <c r="AD56" s="220"/>
      <c r="AE56" s="220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6"/>
      <c r="AX56" s="21"/>
    </row>
    <row r="57" spans="2:50" ht="10.95" customHeight="1" x14ac:dyDescent="0.3">
      <c r="B57" s="58"/>
      <c r="C57" s="26"/>
      <c r="D57" s="162" t="str">
        <f>Data!L21</f>
        <v>X</v>
      </c>
      <c r="E57" s="237"/>
      <c r="F57" s="236" t="str">
        <f>HLOOKUP(Language!$B$2,Language!$C$12:$H$552,34)</f>
        <v>IMDS Entry on the Cover Sheet</v>
      </c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19"/>
      <c r="Y57" s="219"/>
      <c r="Z57" s="219"/>
      <c r="AA57" s="219"/>
      <c r="AB57" s="220"/>
      <c r="AC57" s="220"/>
      <c r="AD57" s="220"/>
      <c r="AE57" s="220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6"/>
      <c r="AX57" s="21"/>
    </row>
    <row r="58" spans="2:50" ht="10.95" customHeight="1" x14ac:dyDescent="0.3">
      <c r="B58" s="58"/>
      <c r="C58" s="26"/>
      <c r="D58" s="165"/>
      <c r="E58" s="238"/>
      <c r="F58" s="236"/>
      <c r="G58" s="236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19"/>
      <c r="Y58" s="219"/>
      <c r="Z58" s="219"/>
      <c r="AA58" s="219"/>
      <c r="AB58" s="220"/>
      <c r="AC58" s="220"/>
      <c r="AD58" s="220"/>
      <c r="AE58" s="220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6"/>
      <c r="AX58" s="21"/>
    </row>
    <row r="59" spans="2:50" ht="10.95" customHeight="1" x14ac:dyDescent="0.3">
      <c r="B59" s="58"/>
      <c r="C59" s="26"/>
      <c r="D59" s="162" t="str">
        <f>Data!L22</f>
        <v>X</v>
      </c>
      <c r="E59" s="237"/>
      <c r="F59" s="236" t="str">
        <f>HLOOKUP(Language!$B$2,Language!$C$12:$H$552,35)</f>
        <v>List of all sub-suppliers with assignment to the part and the process, including PPF/PPAP status</v>
      </c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19"/>
      <c r="Y59" s="219"/>
      <c r="Z59" s="219"/>
      <c r="AA59" s="219"/>
      <c r="AB59" s="220"/>
      <c r="AC59" s="220"/>
      <c r="AD59" s="220"/>
      <c r="AE59" s="220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6"/>
      <c r="AX59" s="21"/>
    </row>
    <row r="60" spans="2:50" ht="10.95" customHeight="1" x14ac:dyDescent="0.3">
      <c r="B60" s="58"/>
      <c r="C60" s="26"/>
      <c r="D60" s="165"/>
      <c r="E60" s="238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19"/>
      <c r="Y60" s="219"/>
      <c r="Z60" s="219"/>
      <c r="AA60" s="219"/>
      <c r="AB60" s="220"/>
      <c r="AC60" s="220"/>
      <c r="AD60" s="220"/>
      <c r="AE60" s="220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6"/>
      <c r="AX60" s="21"/>
    </row>
    <row r="61" spans="2:50" ht="10.95" customHeight="1" x14ac:dyDescent="0.3">
      <c r="B61" s="58"/>
      <c r="C61" s="26"/>
      <c r="D61" s="162" t="str">
        <f>Data!L23</f>
        <v>X</v>
      </c>
      <c r="E61" s="237"/>
      <c r="F61" s="236" t="str">
        <f>HLOOKUP(Language!$B$2,Language!$C$12:$H$552,36)</f>
        <v>Feasibility study</v>
      </c>
      <c r="G61" s="236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19"/>
      <c r="Y61" s="219"/>
      <c r="Z61" s="219"/>
      <c r="AA61" s="219"/>
      <c r="AB61" s="220"/>
      <c r="AC61" s="220"/>
      <c r="AD61" s="220"/>
      <c r="AE61" s="220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6"/>
      <c r="AX61" s="21"/>
    </row>
    <row r="62" spans="2:50" ht="10.95" customHeight="1" x14ac:dyDescent="0.3">
      <c r="B62" s="58"/>
      <c r="C62" s="26"/>
      <c r="D62" s="165"/>
      <c r="E62" s="238"/>
      <c r="F62" s="236"/>
      <c r="G62" s="236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19"/>
      <c r="Y62" s="219"/>
      <c r="Z62" s="219"/>
      <c r="AA62" s="219"/>
      <c r="AB62" s="220"/>
      <c r="AC62" s="220"/>
      <c r="AD62" s="220"/>
      <c r="AE62" s="220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6"/>
      <c r="AX62" s="21"/>
    </row>
    <row r="63" spans="2:50" ht="10.95" customHeight="1" x14ac:dyDescent="0.3">
      <c r="B63" s="58"/>
      <c r="C63" s="26"/>
      <c r="D63" s="162" t="str">
        <f>Data!L24</f>
        <v>X</v>
      </c>
      <c r="E63" s="237"/>
      <c r="F63" s="236" t="str">
        <f>HLOOKUP(Language!$B$2,Language!$C$12:$H$552,37)</f>
        <v>CQI Self-Assessment Reports</v>
      </c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19"/>
      <c r="Y63" s="219"/>
      <c r="Z63" s="219"/>
      <c r="AA63" s="219"/>
      <c r="AB63" s="220"/>
      <c r="AC63" s="220"/>
      <c r="AD63" s="220"/>
      <c r="AE63" s="220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6"/>
      <c r="AX63" s="21"/>
    </row>
    <row r="64" spans="2:50" ht="10.95" customHeight="1" x14ac:dyDescent="0.3">
      <c r="B64" s="58"/>
      <c r="C64" s="26"/>
      <c r="D64" s="165"/>
      <c r="E64" s="238"/>
      <c r="F64" s="236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19"/>
      <c r="Y64" s="219"/>
      <c r="Z64" s="219"/>
      <c r="AA64" s="219"/>
      <c r="AB64" s="220"/>
      <c r="AC64" s="220"/>
      <c r="AD64" s="220"/>
      <c r="AE64" s="220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6"/>
      <c r="AX64" s="21"/>
    </row>
    <row r="65" spans="2:51" ht="10.95" customHeight="1" x14ac:dyDescent="0.3">
      <c r="B65" s="58"/>
      <c r="C65" s="26"/>
      <c r="D65" s="162" t="str">
        <f>Data!L25</f>
        <v>X</v>
      </c>
      <c r="E65" s="237"/>
      <c r="F65" s="236" t="str">
        <f>HLOOKUP(Language!$B$2,Language!$C$12:$H$552,41)</f>
        <v>Other Customer-Specific Requirements</v>
      </c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19"/>
      <c r="Y65" s="219"/>
      <c r="Z65" s="219"/>
      <c r="AA65" s="219"/>
      <c r="AB65" s="220"/>
      <c r="AC65" s="220"/>
      <c r="AD65" s="220"/>
      <c r="AE65" s="220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6"/>
      <c r="AX65" s="21"/>
    </row>
    <row r="66" spans="2:51" ht="10.95" customHeight="1" x14ac:dyDescent="0.3">
      <c r="B66" s="58"/>
      <c r="C66" s="26"/>
      <c r="D66" s="165"/>
      <c r="E66" s="238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19"/>
      <c r="Y66" s="219"/>
      <c r="Z66" s="219"/>
      <c r="AA66" s="219"/>
      <c r="AB66" s="220"/>
      <c r="AC66" s="220"/>
      <c r="AD66" s="220"/>
      <c r="AE66" s="220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6"/>
      <c r="AX66" s="21"/>
    </row>
    <row r="67" spans="2:51" ht="10.95" customHeight="1" x14ac:dyDescent="0.3">
      <c r="B67" s="58"/>
      <c r="C67" s="26"/>
      <c r="D67" s="162" t="str">
        <f>Data!L26</f>
        <v>X</v>
      </c>
      <c r="E67" s="237"/>
      <c r="F67" s="236" t="str">
        <f>HLOOKUP(Language!$B$2,Language!$C$12:$H$552,41)</f>
        <v>Other Customer-Specific Requirements</v>
      </c>
      <c r="G67" s="236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19"/>
      <c r="Y67" s="219"/>
      <c r="Z67" s="219"/>
      <c r="AA67" s="219"/>
      <c r="AB67" s="220"/>
      <c r="AC67" s="220"/>
      <c r="AD67" s="220"/>
      <c r="AE67" s="220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6"/>
      <c r="AX67" s="21"/>
    </row>
    <row r="68" spans="2:51" ht="10.95" customHeight="1" x14ac:dyDescent="0.3">
      <c r="B68" s="58"/>
      <c r="C68" s="26"/>
      <c r="D68" s="165"/>
      <c r="E68" s="238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19"/>
      <c r="Y68" s="219"/>
      <c r="Z68" s="219"/>
      <c r="AA68" s="219"/>
      <c r="AB68" s="220"/>
      <c r="AC68" s="220"/>
      <c r="AD68" s="220"/>
      <c r="AE68" s="220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6"/>
      <c r="AX68" s="21"/>
    </row>
    <row r="69" spans="2:51" ht="10.95" customHeight="1" x14ac:dyDescent="0.3">
      <c r="B69" s="23"/>
      <c r="D69" s="162" t="str">
        <f>Data!L27</f>
        <v>X</v>
      </c>
      <c r="E69" s="237"/>
      <c r="F69" s="236" t="str">
        <f>HLOOKUP(Language!$B$2,Language!$C$12:$H$552,38)</f>
        <v>Sample parts (marked, measured per nest or mold)</v>
      </c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19"/>
      <c r="Y69" s="219"/>
      <c r="Z69" s="219"/>
      <c r="AA69" s="219"/>
      <c r="AB69" s="220"/>
      <c r="AC69" s="220"/>
      <c r="AD69" s="220"/>
      <c r="AE69" s="220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39"/>
      <c r="AX69" s="25"/>
    </row>
    <row r="70" spans="2:51" ht="10.95" customHeight="1" x14ac:dyDescent="0.3">
      <c r="B70" s="23"/>
      <c r="D70" s="165"/>
      <c r="E70" s="238"/>
      <c r="F70" s="236"/>
      <c r="G70" s="236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19"/>
      <c r="Y70" s="219"/>
      <c r="Z70" s="219"/>
      <c r="AA70" s="219"/>
      <c r="AB70" s="220"/>
      <c r="AC70" s="220"/>
      <c r="AD70" s="220"/>
      <c r="AE70" s="220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X70" s="25"/>
    </row>
    <row r="71" spans="2:51" ht="7.05" customHeight="1" x14ac:dyDescent="0.3">
      <c r="B71" s="23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X71" s="25"/>
    </row>
    <row r="72" spans="2:51" ht="7.05" customHeight="1" thickBot="1" x14ac:dyDescent="0.35">
      <c r="B72" s="76"/>
      <c r="C72" s="77"/>
      <c r="D72" s="77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7"/>
      <c r="AP72" s="77"/>
      <c r="AQ72" s="77"/>
      <c r="AR72" s="77"/>
      <c r="AS72" s="77"/>
      <c r="AT72" s="77"/>
      <c r="AU72" s="77"/>
      <c r="AV72" s="77"/>
      <c r="AW72" s="77"/>
      <c r="AX72" s="81"/>
    </row>
    <row r="73" spans="2:51" ht="7.05" customHeight="1" thickBot="1" x14ac:dyDescent="0.35"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</row>
    <row r="74" spans="2:51" ht="7.05" customHeight="1" x14ac:dyDescent="0.3">
      <c r="B74" s="84"/>
      <c r="C74" s="85"/>
      <c r="D74" s="85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5"/>
      <c r="AP74" s="85"/>
      <c r="AQ74" s="85"/>
      <c r="AR74" s="85"/>
      <c r="AS74" s="85"/>
      <c r="AT74" s="85"/>
      <c r="AU74" s="85"/>
      <c r="AV74" s="85"/>
      <c r="AW74" s="85"/>
      <c r="AX74" s="87"/>
    </row>
    <row r="75" spans="2:51" ht="7.05" customHeight="1" x14ac:dyDescent="0.3">
      <c r="B75" s="69"/>
      <c r="C75" s="88"/>
      <c r="D75" s="88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8"/>
      <c r="AP75" s="88"/>
      <c r="AQ75" s="88"/>
      <c r="AR75" s="88"/>
      <c r="AS75" s="88"/>
      <c r="AT75" s="88"/>
      <c r="AU75" s="88"/>
      <c r="AV75" s="88"/>
      <c r="AW75" s="88"/>
      <c r="AX75" s="68"/>
      <c r="AY75" s="88"/>
    </row>
    <row r="76" spans="2:51" ht="7.05" customHeight="1" x14ac:dyDescent="0.3">
      <c r="B76" s="69"/>
      <c r="C76" s="88"/>
      <c r="D76" s="268" t="str">
        <f>HLOOKUP(Language!$B$2,Language!$C$12:$H$552,98)</f>
        <v>Note Responsibility for sampling:</v>
      </c>
      <c r="E76" s="268"/>
      <c r="F76" s="268"/>
      <c r="G76" s="268"/>
      <c r="H76" s="268"/>
      <c r="I76" s="268"/>
      <c r="J76" s="268"/>
      <c r="K76" s="268"/>
      <c r="L76" s="268"/>
      <c r="M76" s="268"/>
      <c r="N76" s="268"/>
      <c r="O76" s="268"/>
      <c r="P76" s="269"/>
      <c r="Q76" s="270"/>
      <c r="R76" s="266" t="str">
        <f>HLOOKUP(Language!$B$2,Language!$C$12:$H$552,95)</f>
        <v>Approval</v>
      </c>
      <c r="S76" s="267"/>
      <c r="T76" s="267"/>
      <c r="U76" s="267"/>
      <c r="V76" s="267"/>
      <c r="W76" s="267"/>
      <c r="X76" s="267"/>
      <c r="Y76" s="267"/>
      <c r="Z76" s="267"/>
      <c r="AA76" s="269"/>
      <c r="AB76" s="270"/>
      <c r="AC76" s="266" t="str">
        <f>HLOOKUP(Language!$B$2,Language!$C$12:$H$552,96)</f>
        <v>limited release</v>
      </c>
      <c r="AD76" s="267"/>
      <c r="AE76" s="267"/>
      <c r="AF76" s="267"/>
      <c r="AG76" s="267"/>
      <c r="AH76" s="267"/>
      <c r="AI76" s="267"/>
      <c r="AJ76" s="267"/>
      <c r="AK76" s="267"/>
      <c r="AL76" s="269"/>
      <c r="AM76" s="270"/>
      <c r="AN76" s="266" t="str">
        <f>HLOOKUP(Language!$B$2,Language!$C$12:$H$552,97)</f>
        <v>No approval</v>
      </c>
      <c r="AO76" s="267"/>
      <c r="AP76" s="267"/>
      <c r="AQ76" s="267"/>
      <c r="AR76" s="267"/>
      <c r="AS76" s="267"/>
      <c r="AT76" s="267"/>
      <c r="AU76" s="267"/>
      <c r="AV76" s="267"/>
      <c r="AW76" s="88"/>
      <c r="AX76" s="68"/>
      <c r="AY76" s="88"/>
    </row>
    <row r="77" spans="2:51" ht="7.05" customHeight="1" x14ac:dyDescent="0.3">
      <c r="B77" s="69"/>
      <c r="C77" s="88"/>
      <c r="D77" s="268"/>
      <c r="E77" s="268"/>
      <c r="F77" s="268"/>
      <c r="G77" s="268"/>
      <c r="H77" s="268"/>
      <c r="I77" s="268"/>
      <c r="J77" s="268"/>
      <c r="K77" s="268"/>
      <c r="L77" s="268"/>
      <c r="M77" s="268"/>
      <c r="N77" s="268"/>
      <c r="O77" s="268"/>
      <c r="P77" s="269"/>
      <c r="Q77" s="270"/>
      <c r="R77" s="266"/>
      <c r="S77" s="267"/>
      <c r="T77" s="267"/>
      <c r="U77" s="267"/>
      <c r="V77" s="267"/>
      <c r="W77" s="267"/>
      <c r="X77" s="267"/>
      <c r="Y77" s="267"/>
      <c r="Z77" s="267"/>
      <c r="AA77" s="269"/>
      <c r="AB77" s="270"/>
      <c r="AC77" s="266"/>
      <c r="AD77" s="267"/>
      <c r="AE77" s="267"/>
      <c r="AF77" s="267"/>
      <c r="AG77" s="267"/>
      <c r="AH77" s="267"/>
      <c r="AI77" s="267"/>
      <c r="AJ77" s="267"/>
      <c r="AK77" s="267"/>
      <c r="AL77" s="269"/>
      <c r="AM77" s="270"/>
      <c r="AN77" s="266"/>
      <c r="AO77" s="267"/>
      <c r="AP77" s="267"/>
      <c r="AQ77" s="267"/>
      <c r="AR77" s="267"/>
      <c r="AS77" s="267"/>
      <c r="AT77" s="267"/>
      <c r="AU77" s="267"/>
      <c r="AV77" s="267"/>
      <c r="AW77" s="88"/>
      <c r="AX77" s="68"/>
      <c r="AY77" s="88"/>
    </row>
    <row r="78" spans="2:51" ht="7.05" customHeight="1" x14ac:dyDescent="0.3">
      <c r="B78" s="69"/>
      <c r="C78" s="88"/>
      <c r="D78" s="245" t="str">
        <f>HLOOKUP(Language!$B$2,Language!$C$12:$H$552,102)</f>
        <v>Action 1:</v>
      </c>
      <c r="E78" s="246"/>
      <c r="F78" s="246"/>
      <c r="G78" s="246"/>
      <c r="H78" s="246"/>
      <c r="I78" s="246"/>
      <c r="J78" s="247"/>
      <c r="K78" s="260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  <c r="AM78" s="261"/>
      <c r="AN78" s="261"/>
      <c r="AO78" s="261"/>
      <c r="AP78" s="261"/>
      <c r="AQ78" s="261"/>
      <c r="AR78" s="261"/>
      <c r="AS78" s="261"/>
      <c r="AT78" s="261"/>
      <c r="AU78" s="261"/>
      <c r="AV78" s="262"/>
      <c r="AW78" s="88"/>
      <c r="AX78" s="68"/>
      <c r="AY78" s="88"/>
    </row>
    <row r="79" spans="2:51" ht="7.05" customHeight="1" x14ac:dyDescent="0.3">
      <c r="B79" s="69"/>
      <c r="C79" s="88"/>
      <c r="D79" s="248"/>
      <c r="E79" s="249"/>
      <c r="F79" s="249"/>
      <c r="G79" s="249"/>
      <c r="H79" s="249"/>
      <c r="I79" s="249"/>
      <c r="J79" s="250"/>
      <c r="K79" s="263"/>
      <c r="L79" s="264"/>
      <c r="M79" s="264"/>
      <c r="N79" s="264"/>
      <c r="O79" s="264"/>
      <c r="P79" s="264"/>
      <c r="Q79" s="264"/>
      <c r="R79" s="264"/>
      <c r="S79" s="264"/>
      <c r="T79" s="264"/>
      <c r="U79" s="264"/>
      <c r="V79" s="264"/>
      <c r="W79" s="264"/>
      <c r="X79" s="264"/>
      <c r="Y79" s="264"/>
      <c r="Z79" s="264"/>
      <c r="AA79" s="264"/>
      <c r="AB79" s="264"/>
      <c r="AC79" s="264"/>
      <c r="AD79" s="264"/>
      <c r="AE79" s="264"/>
      <c r="AF79" s="264"/>
      <c r="AG79" s="264"/>
      <c r="AH79" s="264"/>
      <c r="AI79" s="264"/>
      <c r="AJ79" s="264"/>
      <c r="AK79" s="264"/>
      <c r="AL79" s="264"/>
      <c r="AM79" s="264"/>
      <c r="AN79" s="264"/>
      <c r="AO79" s="264"/>
      <c r="AP79" s="264"/>
      <c r="AQ79" s="264"/>
      <c r="AR79" s="264"/>
      <c r="AS79" s="264"/>
      <c r="AT79" s="264"/>
      <c r="AU79" s="264"/>
      <c r="AV79" s="265"/>
      <c r="AW79" s="88"/>
      <c r="AX79" s="68"/>
      <c r="AY79" s="88"/>
    </row>
    <row r="80" spans="2:51" ht="7.05" customHeight="1" x14ac:dyDescent="0.3">
      <c r="B80" s="69"/>
      <c r="C80" s="88"/>
      <c r="D80" s="245" t="str">
        <f>HLOOKUP(Language!$B$2,Language!$C$12:$H$552,103)</f>
        <v>Action 2:</v>
      </c>
      <c r="E80" s="246"/>
      <c r="F80" s="246"/>
      <c r="G80" s="246"/>
      <c r="H80" s="246"/>
      <c r="I80" s="246"/>
      <c r="J80" s="247"/>
      <c r="K80" s="260"/>
      <c r="L80" s="261"/>
      <c r="M80" s="261"/>
      <c r="N80" s="261"/>
      <c r="O80" s="261"/>
      <c r="P80" s="261"/>
      <c r="Q80" s="261"/>
      <c r="R80" s="261"/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  <c r="AM80" s="261"/>
      <c r="AN80" s="261"/>
      <c r="AO80" s="261"/>
      <c r="AP80" s="261"/>
      <c r="AQ80" s="261"/>
      <c r="AR80" s="261"/>
      <c r="AS80" s="261"/>
      <c r="AT80" s="261"/>
      <c r="AU80" s="261"/>
      <c r="AV80" s="262"/>
      <c r="AW80" s="88"/>
      <c r="AX80" s="68"/>
      <c r="AY80" s="88"/>
    </row>
    <row r="81" spans="2:51" ht="7.05" customHeight="1" x14ac:dyDescent="0.3">
      <c r="B81" s="69"/>
      <c r="C81" s="88"/>
      <c r="D81" s="248"/>
      <c r="E81" s="249"/>
      <c r="F81" s="249"/>
      <c r="G81" s="249"/>
      <c r="H81" s="249"/>
      <c r="I81" s="249"/>
      <c r="J81" s="250"/>
      <c r="K81" s="263"/>
      <c r="L81" s="264"/>
      <c r="M81" s="264"/>
      <c r="N81" s="264"/>
      <c r="O81" s="264"/>
      <c r="P81" s="264"/>
      <c r="Q81" s="264"/>
      <c r="R81" s="264"/>
      <c r="S81" s="264"/>
      <c r="T81" s="264"/>
      <c r="U81" s="264"/>
      <c r="V81" s="264"/>
      <c r="W81" s="264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I81" s="264"/>
      <c r="AJ81" s="264"/>
      <c r="AK81" s="264"/>
      <c r="AL81" s="264"/>
      <c r="AM81" s="264"/>
      <c r="AN81" s="264"/>
      <c r="AO81" s="264"/>
      <c r="AP81" s="264"/>
      <c r="AQ81" s="264"/>
      <c r="AR81" s="264"/>
      <c r="AS81" s="264"/>
      <c r="AT81" s="264"/>
      <c r="AU81" s="264"/>
      <c r="AV81" s="265"/>
      <c r="AW81" s="88"/>
      <c r="AX81" s="68"/>
      <c r="AY81" s="88"/>
    </row>
    <row r="82" spans="2:51" ht="7.05" customHeight="1" x14ac:dyDescent="0.3">
      <c r="B82" s="69"/>
      <c r="C82" s="88"/>
      <c r="D82" s="245" t="str">
        <f>HLOOKUP(Language!$B$2,Language!$C$12:$H$552,104)</f>
        <v>Action 3:</v>
      </c>
      <c r="E82" s="246"/>
      <c r="F82" s="246"/>
      <c r="G82" s="246"/>
      <c r="H82" s="246"/>
      <c r="I82" s="246"/>
      <c r="J82" s="247"/>
      <c r="K82" s="260"/>
      <c r="L82" s="261"/>
      <c r="M82" s="261"/>
      <c r="N82" s="261"/>
      <c r="O82" s="261"/>
      <c r="P82" s="261"/>
      <c r="Q82" s="261"/>
      <c r="R82" s="261"/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  <c r="AM82" s="261"/>
      <c r="AN82" s="261"/>
      <c r="AO82" s="261"/>
      <c r="AP82" s="261"/>
      <c r="AQ82" s="261"/>
      <c r="AR82" s="261"/>
      <c r="AS82" s="261"/>
      <c r="AT82" s="261"/>
      <c r="AU82" s="261"/>
      <c r="AV82" s="262"/>
      <c r="AW82" s="88"/>
      <c r="AX82" s="68"/>
      <c r="AY82" s="88"/>
    </row>
    <row r="83" spans="2:51" ht="7.05" customHeight="1" x14ac:dyDescent="0.3">
      <c r="B83" s="69"/>
      <c r="C83" s="88"/>
      <c r="D83" s="248"/>
      <c r="E83" s="249"/>
      <c r="F83" s="249"/>
      <c r="G83" s="249"/>
      <c r="H83" s="249"/>
      <c r="I83" s="249"/>
      <c r="J83" s="250"/>
      <c r="K83" s="263"/>
      <c r="L83" s="264"/>
      <c r="M83" s="264"/>
      <c r="N83" s="264"/>
      <c r="O83" s="264"/>
      <c r="P83" s="264"/>
      <c r="Q83" s="264"/>
      <c r="R83" s="264"/>
      <c r="S83" s="264"/>
      <c r="T83" s="264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I83" s="264"/>
      <c r="AJ83" s="264"/>
      <c r="AK83" s="264"/>
      <c r="AL83" s="264"/>
      <c r="AM83" s="264"/>
      <c r="AN83" s="264"/>
      <c r="AO83" s="264"/>
      <c r="AP83" s="264"/>
      <c r="AQ83" s="264"/>
      <c r="AR83" s="264"/>
      <c r="AS83" s="264"/>
      <c r="AT83" s="264"/>
      <c r="AU83" s="264"/>
      <c r="AV83" s="265"/>
      <c r="AW83" s="88"/>
      <c r="AX83" s="68"/>
      <c r="AY83" s="88"/>
    </row>
    <row r="84" spans="2:51" ht="7.05" customHeight="1" x14ac:dyDescent="0.3">
      <c r="B84" s="69"/>
      <c r="C84" s="88"/>
      <c r="D84" s="251" t="str">
        <f>HLOOKUP(Language!$B$2,Language!$C$12:$H$552,105)</f>
        <v>Comment:</v>
      </c>
      <c r="E84" s="252"/>
      <c r="F84" s="252"/>
      <c r="G84" s="252"/>
      <c r="H84" s="252"/>
      <c r="I84" s="252"/>
      <c r="J84" s="253"/>
      <c r="K84" s="271"/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3"/>
      <c r="AW84" s="88"/>
      <c r="AX84" s="68"/>
      <c r="AY84" s="88"/>
    </row>
    <row r="85" spans="2:51" ht="7.05" customHeight="1" x14ac:dyDescent="0.3">
      <c r="B85" s="69"/>
      <c r="C85" s="88"/>
      <c r="D85" s="254"/>
      <c r="E85" s="255"/>
      <c r="F85" s="255"/>
      <c r="G85" s="255"/>
      <c r="H85" s="255"/>
      <c r="I85" s="255"/>
      <c r="J85" s="256"/>
      <c r="K85" s="274"/>
      <c r="L85" s="275"/>
      <c r="M85" s="275"/>
      <c r="N85" s="275"/>
      <c r="O85" s="275"/>
      <c r="P85" s="275"/>
      <c r="Q85" s="275"/>
      <c r="R85" s="275"/>
      <c r="S85" s="275"/>
      <c r="T85" s="275"/>
      <c r="U85" s="275"/>
      <c r="V85" s="275"/>
      <c r="W85" s="275"/>
      <c r="X85" s="275"/>
      <c r="Y85" s="275"/>
      <c r="Z85" s="275"/>
      <c r="AA85" s="275"/>
      <c r="AB85" s="275"/>
      <c r="AC85" s="275"/>
      <c r="AD85" s="275"/>
      <c r="AE85" s="275"/>
      <c r="AF85" s="275"/>
      <c r="AG85" s="275"/>
      <c r="AH85" s="275"/>
      <c r="AI85" s="275"/>
      <c r="AJ85" s="275"/>
      <c r="AK85" s="275"/>
      <c r="AL85" s="275"/>
      <c r="AM85" s="275"/>
      <c r="AN85" s="275"/>
      <c r="AO85" s="275"/>
      <c r="AP85" s="275"/>
      <c r="AQ85" s="275"/>
      <c r="AR85" s="275"/>
      <c r="AS85" s="275"/>
      <c r="AT85" s="275"/>
      <c r="AU85" s="275"/>
      <c r="AV85" s="276"/>
      <c r="AW85" s="88"/>
      <c r="AX85" s="68"/>
      <c r="AY85" s="88"/>
    </row>
    <row r="86" spans="2:51" ht="7.05" customHeight="1" x14ac:dyDescent="0.3">
      <c r="B86" s="69"/>
      <c r="C86" s="88"/>
      <c r="D86" s="254"/>
      <c r="E86" s="255"/>
      <c r="F86" s="255"/>
      <c r="G86" s="255"/>
      <c r="H86" s="255"/>
      <c r="I86" s="255"/>
      <c r="J86" s="256"/>
      <c r="K86" s="274"/>
      <c r="L86" s="275"/>
      <c r="M86" s="275"/>
      <c r="N86" s="275"/>
      <c r="O86" s="275"/>
      <c r="P86" s="275"/>
      <c r="Q86" s="275"/>
      <c r="R86" s="275"/>
      <c r="S86" s="275"/>
      <c r="T86" s="275"/>
      <c r="U86" s="275"/>
      <c r="V86" s="275"/>
      <c r="W86" s="275"/>
      <c r="X86" s="275"/>
      <c r="Y86" s="275"/>
      <c r="Z86" s="275"/>
      <c r="AA86" s="275"/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276"/>
      <c r="AW86" s="88"/>
      <c r="AX86" s="68"/>
      <c r="AY86" s="88"/>
    </row>
    <row r="87" spans="2:51" ht="7.05" customHeight="1" x14ac:dyDescent="0.3">
      <c r="B87" s="69"/>
      <c r="C87" s="88"/>
      <c r="D87" s="254"/>
      <c r="E87" s="255"/>
      <c r="F87" s="255"/>
      <c r="G87" s="255"/>
      <c r="H87" s="255"/>
      <c r="I87" s="255"/>
      <c r="J87" s="256"/>
      <c r="K87" s="274"/>
      <c r="L87" s="275"/>
      <c r="M87" s="275"/>
      <c r="N87" s="275"/>
      <c r="O87" s="275"/>
      <c r="P87" s="275"/>
      <c r="Q87" s="275"/>
      <c r="R87" s="275"/>
      <c r="S87" s="275"/>
      <c r="T87" s="275"/>
      <c r="U87" s="275"/>
      <c r="V87" s="275"/>
      <c r="W87" s="275"/>
      <c r="X87" s="275"/>
      <c r="Y87" s="275"/>
      <c r="Z87" s="275"/>
      <c r="AA87" s="275"/>
      <c r="AB87" s="275"/>
      <c r="AC87" s="275"/>
      <c r="AD87" s="275"/>
      <c r="AE87" s="275"/>
      <c r="AF87" s="275"/>
      <c r="AG87" s="275"/>
      <c r="AH87" s="275"/>
      <c r="AI87" s="275"/>
      <c r="AJ87" s="275"/>
      <c r="AK87" s="275"/>
      <c r="AL87" s="275"/>
      <c r="AM87" s="275"/>
      <c r="AN87" s="275"/>
      <c r="AO87" s="275"/>
      <c r="AP87" s="275"/>
      <c r="AQ87" s="275"/>
      <c r="AR87" s="275"/>
      <c r="AS87" s="275"/>
      <c r="AT87" s="275"/>
      <c r="AU87" s="275"/>
      <c r="AV87" s="276"/>
      <c r="AW87" s="88"/>
      <c r="AX87" s="68"/>
      <c r="AY87" s="88"/>
    </row>
    <row r="88" spans="2:51" ht="7.05" customHeight="1" x14ac:dyDescent="0.3">
      <c r="B88" s="69"/>
      <c r="C88" s="88"/>
      <c r="D88" s="254"/>
      <c r="E88" s="255"/>
      <c r="F88" s="255"/>
      <c r="G88" s="255"/>
      <c r="H88" s="255"/>
      <c r="I88" s="255"/>
      <c r="J88" s="256"/>
      <c r="K88" s="274"/>
      <c r="L88" s="275"/>
      <c r="M88" s="275"/>
      <c r="N88" s="275"/>
      <c r="O88" s="275"/>
      <c r="P88" s="275"/>
      <c r="Q88" s="275"/>
      <c r="R88" s="275"/>
      <c r="S88" s="275"/>
      <c r="T88" s="275"/>
      <c r="U88" s="275"/>
      <c r="V88" s="275"/>
      <c r="W88" s="275"/>
      <c r="X88" s="275"/>
      <c r="Y88" s="275"/>
      <c r="Z88" s="275"/>
      <c r="AA88" s="275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276"/>
      <c r="AW88" s="88"/>
      <c r="AX88" s="68"/>
      <c r="AY88" s="88"/>
    </row>
    <row r="89" spans="2:51" ht="7.05" customHeight="1" x14ac:dyDescent="0.3">
      <c r="B89" s="69"/>
      <c r="C89" s="88"/>
      <c r="D89" s="254"/>
      <c r="E89" s="255"/>
      <c r="F89" s="255"/>
      <c r="G89" s="255"/>
      <c r="H89" s="255"/>
      <c r="I89" s="255"/>
      <c r="J89" s="256"/>
      <c r="K89" s="274"/>
      <c r="L89" s="275"/>
      <c r="M89" s="275"/>
      <c r="N89" s="275"/>
      <c r="O89" s="275"/>
      <c r="P89" s="275"/>
      <c r="Q89" s="275"/>
      <c r="R89" s="275"/>
      <c r="S89" s="275"/>
      <c r="T89" s="275"/>
      <c r="U89" s="275"/>
      <c r="V89" s="275"/>
      <c r="W89" s="275"/>
      <c r="X89" s="275"/>
      <c r="Y89" s="275"/>
      <c r="Z89" s="275"/>
      <c r="AA89" s="275"/>
      <c r="AB89" s="275"/>
      <c r="AC89" s="275"/>
      <c r="AD89" s="275"/>
      <c r="AE89" s="275"/>
      <c r="AF89" s="275"/>
      <c r="AG89" s="275"/>
      <c r="AH89" s="275"/>
      <c r="AI89" s="275"/>
      <c r="AJ89" s="275"/>
      <c r="AK89" s="275"/>
      <c r="AL89" s="275"/>
      <c r="AM89" s="275"/>
      <c r="AN89" s="275"/>
      <c r="AO89" s="275"/>
      <c r="AP89" s="275"/>
      <c r="AQ89" s="275"/>
      <c r="AR89" s="275"/>
      <c r="AS89" s="275"/>
      <c r="AT89" s="275"/>
      <c r="AU89" s="275"/>
      <c r="AV89" s="276"/>
      <c r="AW89" s="88"/>
      <c r="AX89" s="68"/>
      <c r="AY89" s="88"/>
    </row>
    <row r="90" spans="2:51" ht="7.05" customHeight="1" x14ac:dyDescent="0.3">
      <c r="B90" s="69"/>
      <c r="C90" s="88"/>
      <c r="D90" s="254"/>
      <c r="E90" s="255"/>
      <c r="F90" s="255"/>
      <c r="G90" s="255"/>
      <c r="H90" s="255"/>
      <c r="I90" s="255"/>
      <c r="J90" s="256"/>
      <c r="K90" s="274"/>
      <c r="L90" s="275"/>
      <c r="M90" s="275"/>
      <c r="N90" s="275"/>
      <c r="O90" s="275"/>
      <c r="P90" s="275"/>
      <c r="Q90" s="275"/>
      <c r="R90" s="275"/>
      <c r="S90" s="275"/>
      <c r="T90" s="275"/>
      <c r="U90" s="275"/>
      <c r="V90" s="275"/>
      <c r="W90" s="275"/>
      <c r="X90" s="275"/>
      <c r="Y90" s="275"/>
      <c r="Z90" s="275"/>
      <c r="AA90" s="275"/>
      <c r="AB90" s="275"/>
      <c r="AC90" s="275"/>
      <c r="AD90" s="275"/>
      <c r="AE90" s="275"/>
      <c r="AF90" s="275"/>
      <c r="AG90" s="275"/>
      <c r="AH90" s="275"/>
      <c r="AI90" s="275"/>
      <c r="AJ90" s="275"/>
      <c r="AK90" s="275"/>
      <c r="AL90" s="275"/>
      <c r="AM90" s="275"/>
      <c r="AN90" s="275"/>
      <c r="AO90" s="275"/>
      <c r="AP90" s="275"/>
      <c r="AQ90" s="275"/>
      <c r="AR90" s="275"/>
      <c r="AS90" s="275"/>
      <c r="AT90" s="275"/>
      <c r="AU90" s="275"/>
      <c r="AV90" s="276"/>
      <c r="AW90" s="88"/>
      <c r="AX90" s="68"/>
      <c r="AY90" s="88"/>
    </row>
    <row r="91" spans="2:51" ht="7.05" customHeight="1" x14ac:dyDescent="0.3">
      <c r="B91" s="69"/>
      <c r="C91" s="88"/>
      <c r="D91" s="254"/>
      <c r="E91" s="255"/>
      <c r="F91" s="255"/>
      <c r="G91" s="255"/>
      <c r="H91" s="255"/>
      <c r="I91" s="255"/>
      <c r="J91" s="256"/>
      <c r="K91" s="274"/>
      <c r="L91" s="275"/>
      <c r="M91" s="275"/>
      <c r="N91" s="275"/>
      <c r="O91" s="275"/>
      <c r="P91" s="275"/>
      <c r="Q91" s="275"/>
      <c r="R91" s="275"/>
      <c r="S91" s="275"/>
      <c r="T91" s="275"/>
      <c r="U91" s="275"/>
      <c r="V91" s="275"/>
      <c r="W91" s="275"/>
      <c r="X91" s="275"/>
      <c r="Y91" s="275"/>
      <c r="Z91" s="275"/>
      <c r="AA91" s="275"/>
      <c r="AB91" s="275"/>
      <c r="AC91" s="275"/>
      <c r="AD91" s="275"/>
      <c r="AE91" s="275"/>
      <c r="AF91" s="275"/>
      <c r="AG91" s="275"/>
      <c r="AH91" s="275"/>
      <c r="AI91" s="275"/>
      <c r="AJ91" s="275"/>
      <c r="AK91" s="275"/>
      <c r="AL91" s="275"/>
      <c r="AM91" s="275"/>
      <c r="AN91" s="275"/>
      <c r="AO91" s="275"/>
      <c r="AP91" s="275"/>
      <c r="AQ91" s="275"/>
      <c r="AR91" s="275"/>
      <c r="AS91" s="275"/>
      <c r="AT91" s="275"/>
      <c r="AU91" s="275"/>
      <c r="AV91" s="276"/>
      <c r="AW91" s="88"/>
      <c r="AX91" s="68"/>
      <c r="AY91" s="88"/>
    </row>
    <row r="92" spans="2:51" ht="7.05" customHeight="1" x14ac:dyDescent="0.3">
      <c r="B92" s="69"/>
      <c r="C92" s="88"/>
      <c r="D92" s="254"/>
      <c r="E92" s="255"/>
      <c r="F92" s="255"/>
      <c r="G92" s="255"/>
      <c r="H92" s="255"/>
      <c r="I92" s="255"/>
      <c r="J92" s="256"/>
      <c r="K92" s="274"/>
      <c r="L92" s="275"/>
      <c r="M92" s="275"/>
      <c r="N92" s="275"/>
      <c r="O92" s="275"/>
      <c r="P92" s="275"/>
      <c r="Q92" s="275"/>
      <c r="R92" s="275"/>
      <c r="S92" s="275"/>
      <c r="T92" s="275"/>
      <c r="U92" s="275"/>
      <c r="V92" s="275"/>
      <c r="W92" s="275"/>
      <c r="X92" s="275"/>
      <c r="Y92" s="275"/>
      <c r="Z92" s="275"/>
      <c r="AA92" s="275"/>
      <c r="AB92" s="275"/>
      <c r="AC92" s="275"/>
      <c r="AD92" s="275"/>
      <c r="AE92" s="275"/>
      <c r="AF92" s="275"/>
      <c r="AG92" s="275"/>
      <c r="AH92" s="275"/>
      <c r="AI92" s="275"/>
      <c r="AJ92" s="275"/>
      <c r="AK92" s="275"/>
      <c r="AL92" s="275"/>
      <c r="AM92" s="275"/>
      <c r="AN92" s="275"/>
      <c r="AO92" s="275"/>
      <c r="AP92" s="275"/>
      <c r="AQ92" s="275"/>
      <c r="AR92" s="275"/>
      <c r="AS92" s="275"/>
      <c r="AT92" s="275"/>
      <c r="AU92" s="275"/>
      <c r="AV92" s="276"/>
      <c r="AW92" s="88"/>
      <c r="AX92" s="68"/>
      <c r="AY92" s="88"/>
    </row>
    <row r="93" spans="2:51" ht="7.05" customHeight="1" x14ac:dyDescent="0.3">
      <c r="B93" s="69"/>
      <c r="C93" s="88"/>
      <c r="D93" s="257"/>
      <c r="E93" s="258"/>
      <c r="F93" s="258"/>
      <c r="G93" s="258"/>
      <c r="H93" s="258"/>
      <c r="I93" s="258"/>
      <c r="J93" s="259"/>
      <c r="K93" s="277"/>
      <c r="L93" s="278"/>
      <c r="M93" s="278"/>
      <c r="N93" s="278"/>
      <c r="O93" s="278"/>
      <c r="P93" s="278"/>
      <c r="Q93" s="278"/>
      <c r="R93" s="278"/>
      <c r="S93" s="278"/>
      <c r="T93" s="278"/>
      <c r="U93" s="278"/>
      <c r="V93" s="278"/>
      <c r="W93" s="278"/>
      <c r="X93" s="278"/>
      <c r="Y93" s="278"/>
      <c r="Z93" s="278"/>
      <c r="AA93" s="278"/>
      <c r="AB93" s="278"/>
      <c r="AC93" s="278"/>
      <c r="AD93" s="278"/>
      <c r="AE93" s="278"/>
      <c r="AF93" s="278"/>
      <c r="AG93" s="278"/>
      <c r="AH93" s="278"/>
      <c r="AI93" s="278"/>
      <c r="AJ93" s="278"/>
      <c r="AK93" s="278"/>
      <c r="AL93" s="278"/>
      <c r="AM93" s="278"/>
      <c r="AN93" s="278"/>
      <c r="AO93" s="278"/>
      <c r="AP93" s="278"/>
      <c r="AQ93" s="278"/>
      <c r="AR93" s="278"/>
      <c r="AS93" s="278"/>
      <c r="AT93" s="278"/>
      <c r="AU93" s="278"/>
      <c r="AV93" s="279"/>
      <c r="AW93" s="88"/>
      <c r="AX93" s="68"/>
      <c r="AY93" s="88"/>
    </row>
    <row r="94" spans="2:51" ht="7.05" customHeight="1" x14ac:dyDescent="0.3">
      <c r="B94" s="69"/>
      <c r="C94" s="88"/>
      <c r="D94" s="88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282"/>
      <c r="AG94" s="282"/>
      <c r="AH94" s="282"/>
      <c r="AI94" s="282"/>
      <c r="AJ94" s="282"/>
      <c r="AK94" s="282"/>
      <c r="AL94" s="89"/>
      <c r="AM94" s="89"/>
      <c r="AN94" s="282"/>
      <c r="AO94" s="282"/>
      <c r="AP94" s="282"/>
      <c r="AQ94" s="282"/>
      <c r="AR94" s="282"/>
      <c r="AS94" s="282"/>
      <c r="AT94" s="282"/>
      <c r="AU94" s="282"/>
      <c r="AV94" s="282"/>
      <c r="AW94" s="88"/>
      <c r="AX94" s="68"/>
      <c r="AY94" s="88"/>
    </row>
    <row r="95" spans="2:51" ht="7.05" customHeight="1" x14ac:dyDescent="0.3">
      <c r="B95" s="69"/>
      <c r="C95" s="88"/>
      <c r="D95" s="88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283"/>
      <c r="AG95" s="283"/>
      <c r="AH95" s="283"/>
      <c r="AI95" s="283"/>
      <c r="AJ95" s="283"/>
      <c r="AK95" s="283"/>
      <c r="AL95" s="89"/>
      <c r="AM95" s="89"/>
      <c r="AN95" s="283"/>
      <c r="AO95" s="283"/>
      <c r="AP95" s="283"/>
      <c r="AQ95" s="283"/>
      <c r="AR95" s="283"/>
      <c r="AS95" s="283"/>
      <c r="AT95" s="283"/>
      <c r="AU95" s="283"/>
      <c r="AV95" s="283"/>
      <c r="AW95" s="88"/>
      <c r="AX95" s="68"/>
      <c r="AY95" s="88"/>
    </row>
    <row r="96" spans="2:51" ht="7.05" customHeight="1" x14ac:dyDescent="0.3">
      <c r="B96" s="69"/>
      <c r="C96" s="88"/>
      <c r="D96" s="88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284"/>
      <c r="AG96" s="284"/>
      <c r="AH96" s="284"/>
      <c r="AI96" s="284"/>
      <c r="AJ96" s="284"/>
      <c r="AK96" s="284"/>
      <c r="AL96" s="89"/>
      <c r="AM96" s="89"/>
      <c r="AN96" s="284"/>
      <c r="AO96" s="284"/>
      <c r="AP96" s="284"/>
      <c r="AQ96" s="284"/>
      <c r="AR96" s="284"/>
      <c r="AS96" s="284"/>
      <c r="AT96" s="284"/>
      <c r="AU96" s="284"/>
      <c r="AV96" s="284"/>
      <c r="AW96" s="88"/>
      <c r="AX96" s="68"/>
      <c r="AY96" s="88"/>
    </row>
    <row r="97" spans="2:51" ht="7.05" customHeight="1" x14ac:dyDescent="0.3">
      <c r="B97" s="69"/>
      <c r="C97" s="88"/>
      <c r="D97" s="88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280" t="str">
        <f>HLOOKUP(Language!$B$2,Language!$C$12:$H$552,59)</f>
        <v>Date</v>
      </c>
      <c r="AG97" s="280"/>
      <c r="AH97" s="280"/>
      <c r="AI97" s="280"/>
      <c r="AJ97" s="280"/>
      <c r="AK97" s="280"/>
      <c r="AL97" s="89"/>
      <c r="AM97" s="89"/>
      <c r="AN97" s="280" t="str">
        <f>HLOOKUP(Language!$B$2,Language!$C$12:$H$552,60)</f>
        <v>Signature</v>
      </c>
      <c r="AO97" s="280"/>
      <c r="AP97" s="280"/>
      <c r="AQ97" s="280"/>
      <c r="AR97" s="280"/>
      <c r="AS97" s="280"/>
      <c r="AT97" s="280"/>
      <c r="AU97" s="280"/>
      <c r="AV97" s="280"/>
      <c r="AW97" s="88"/>
      <c r="AX97" s="68"/>
      <c r="AY97" s="88"/>
    </row>
    <row r="98" spans="2:51" ht="7.05" customHeight="1" x14ac:dyDescent="0.3">
      <c r="B98" s="69"/>
      <c r="C98" s="88"/>
      <c r="D98" s="88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281"/>
      <c r="AG98" s="281"/>
      <c r="AH98" s="281"/>
      <c r="AI98" s="281"/>
      <c r="AJ98" s="281"/>
      <c r="AK98" s="281"/>
      <c r="AL98" s="89"/>
      <c r="AM98" s="89"/>
      <c r="AN98" s="281"/>
      <c r="AO98" s="281"/>
      <c r="AP98" s="281"/>
      <c r="AQ98" s="281"/>
      <c r="AR98" s="281"/>
      <c r="AS98" s="281"/>
      <c r="AT98" s="281"/>
      <c r="AU98" s="281"/>
      <c r="AV98" s="281"/>
      <c r="AW98" s="88"/>
      <c r="AX98" s="68"/>
      <c r="AY98" s="88"/>
    </row>
    <row r="99" spans="2:51" ht="7.05" customHeight="1" x14ac:dyDescent="0.3">
      <c r="B99" s="90"/>
      <c r="C99" s="91"/>
      <c r="D99" s="91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91"/>
      <c r="AP99" s="91"/>
      <c r="AQ99" s="91"/>
      <c r="AR99" s="91"/>
      <c r="AS99" s="91"/>
      <c r="AT99" s="91"/>
      <c r="AU99" s="91"/>
      <c r="AV99" s="91"/>
      <c r="AW99" s="91"/>
      <c r="AX99" s="93"/>
      <c r="AY99" s="88"/>
    </row>
    <row r="100" spans="2:51" ht="7.05" customHeight="1" x14ac:dyDescent="0.3">
      <c r="B100" s="69"/>
      <c r="C100" s="88"/>
      <c r="D100" s="88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8"/>
      <c r="AP100" s="88"/>
      <c r="AQ100" s="88"/>
      <c r="AR100" s="88"/>
      <c r="AS100" s="88"/>
      <c r="AT100" s="88"/>
      <c r="AU100" s="88"/>
      <c r="AV100" s="88"/>
      <c r="AW100" s="88"/>
      <c r="AX100" s="68"/>
      <c r="AY100" s="88"/>
    </row>
    <row r="101" spans="2:51" ht="7.05" customHeight="1" x14ac:dyDescent="0.3">
      <c r="B101" s="69"/>
      <c r="C101" s="88"/>
      <c r="D101" s="268" t="str">
        <f>HLOOKUP(Language!$B$2,Language!$C$12:$H$552,99)</f>
        <v>Note Project Manager:</v>
      </c>
      <c r="E101" s="268"/>
      <c r="F101" s="268"/>
      <c r="G101" s="268"/>
      <c r="H101" s="268"/>
      <c r="I101" s="268"/>
      <c r="J101" s="268"/>
      <c r="K101" s="268"/>
      <c r="L101" s="268"/>
      <c r="M101" s="268"/>
      <c r="N101" s="268"/>
      <c r="O101" s="268"/>
      <c r="P101" s="269"/>
      <c r="Q101" s="270"/>
      <c r="R101" s="266" t="str">
        <f>HLOOKUP(Language!$B$2,Language!$C$12:$H$552,95)</f>
        <v>Approval</v>
      </c>
      <c r="S101" s="267"/>
      <c r="T101" s="267"/>
      <c r="U101" s="267"/>
      <c r="V101" s="267"/>
      <c r="W101" s="267"/>
      <c r="X101" s="267"/>
      <c r="Y101" s="267"/>
      <c r="Z101" s="267"/>
      <c r="AA101" s="269"/>
      <c r="AB101" s="270"/>
      <c r="AC101" s="266" t="str">
        <f>HLOOKUP(Language!$B$2,Language!$C$12:$H$552,96)</f>
        <v>limited release</v>
      </c>
      <c r="AD101" s="267"/>
      <c r="AE101" s="267"/>
      <c r="AF101" s="267"/>
      <c r="AG101" s="267"/>
      <c r="AH101" s="267"/>
      <c r="AI101" s="267"/>
      <c r="AJ101" s="267"/>
      <c r="AK101" s="267"/>
      <c r="AL101" s="269"/>
      <c r="AM101" s="270"/>
      <c r="AN101" s="266" t="str">
        <f>HLOOKUP(Language!$B$2,Language!$C$12:$H$552,97)</f>
        <v>No approval</v>
      </c>
      <c r="AO101" s="267"/>
      <c r="AP101" s="267"/>
      <c r="AQ101" s="267"/>
      <c r="AR101" s="267"/>
      <c r="AS101" s="267"/>
      <c r="AT101" s="267"/>
      <c r="AU101" s="267"/>
      <c r="AV101" s="267"/>
      <c r="AW101" s="88"/>
      <c r="AX101" s="68"/>
      <c r="AY101" s="88"/>
    </row>
    <row r="102" spans="2:51" ht="7.05" customHeight="1" x14ac:dyDescent="0.3">
      <c r="B102" s="69"/>
      <c r="C102" s="88"/>
      <c r="D102" s="268"/>
      <c r="E102" s="268"/>
      <c r="F102" s="268"/>
      <c r="G102" s="268"/>
      <c r="H102" s="268"/>
      <c r="I102" s="268"/>
      <c r="J102" s="268"/>
      <c r="K102" s="268"/>
      <c r="L102" s="268"/>
      <c r="M102" s="268"/>
      <c r="N102" s="268"/>
      <c r="O102" s="268"/>
      <c r="P102" s="269"/>
      <c r="Q102" s="270"/>
      <c r="R102" s="266"/>
      <c r="S102" s="267"/>
      <c r="T102" s="267"/>
      <c r="U102" s="267"/>
      <c r="V102" s="267"/>
      <c r="W102" s="267"/>
      <c r="X102" s="267"/>
      <c r="Y102" s="267"/>
      <c r="Z102" s="267"/>
      <c r="AA102" s="269"/>
      <c r="AB102" s="270"/>
      <c r="AC102" s="266"/>
      <c r="AD102" s="267"/>
      <c r="AE102" s="267"/>
      <c r="AF102" s="267"/>
      <c r="AG102" s="267"/>
      <c r="AH102" s="267"/>
      <c r="AI102" s="267"/>
      <c r="AJ102" s="267"/>
      <c r="AK102" s="267"/>
      <c r="AL102" s="269"/>
      <c r="AM102" s="270"/>
      <c r="AN102" s="266"/>
      <c r="AO102" s="267"/>
      <c r="AP102" s="267"/>
      <c r="AQ102" s="267"/>
      <c r="AR102" s="267"/>
      <c r="AS102" s="267"/>
      <c r="AT102" s="267"/>
      <c r="AU102" s="267"/>
      <c r="AV102" s="267"/>
      <c r="AW102" s="88"/>
      <c r="AX102" s="68"/>
      <c r="AY102" s="88"/>
    </row>
    <row r="103" spans="2:51" ht="7.05" customHeight="1" x14ac:dyDescent="0.3">
      <c r="B103" s="69"/>
      <c r="C103" s="88"/>
      <c r="D103" s="245" t="str">
        <f>HLOOKUP(Language!$B$2,Language!$C$12:$H$552,102)</f>
        <v>Action 1:</v>
      </c>
      <c r="E103" s="246"/>
      <c r="F103" s="246"/>
      <c r="G103" s="246"/>
      <c r="H103" s="246"/>
      <c r="I103" s="246"/>
      <c r="J103" s="247"/>
      <c r="K103" s="260"/>
      <c r="L103" s="261"/>
      <c r="M103" s="261"/>
      <c r="N103" s="261"/>
      <c r="O103" s="261"/>
      <c r="P103" s="261"/>
      <c r="Q103" s="261"/>
      <c r="R103" s="261"/>
      <c r="S103" s="261"/>
      <c r="T103" s="261"/>
      <c r="U103" s="261"/>
      <c r="V103" s="261"/>
      <c r="W103" s="261"/>
      <c r="X103" s="261"/>
      <c r="Y103" s="261"/>
      <c r="Z103" s="261"/>
      <c r="AA103" s="261"/>
      <c r="AB103" s="261"/>
      <c r="AC103" s="261"/>
      <c r="AD103" s="261"/>
      <c r="AE103" s="261"/>
      <c r="AF103" s="261"/>
      <c r="AG103" s="261"/>
      <c r="AH103" s="261"/>
      <c r="AI103" s="261"/>
      <c r="AJ103" s="261"/>
      <c r="AK103" s="261"/>
      <c r="AL103" s="261"/>
      <c r="AM103" s="261"/>
      <c r="AN103" s="261"/>
      <c r="AO103" s="261"/>
      <c r="AP103" s="261"/>
      <c r="AQ103" s="261"/>
      <c r="AR103" s="261"/>
      <c r="AS103" s="261"/>
      <c r="AT103" s="261"/>
      <c r="AU103" s="261"/>
      <c r="AV103" s="262"/>
      <c r="AW103" s="88"/>
      <c r="AX103" s="68"/>
      <c r="AY103" s="88"/>
    </row>
    <row r="104" spans="2:51" ht="7.05" customHeight="1" x14ac:dyDescent="0.3">
      <c r="B104" s="69"/>
      <c r="C104" s="88"/>
      <c r="D104" s="248"/>
      <c r="E104" s="249"/>
      <c r="F104" s="249"/>
      <c r="G104" s="249"/>
      <c r="H104" s="249"/>
      <c r="I104" s="249"/>
      <c r="J104" s="250"/>
      <c r="K104" s="263"/>
      <c r="L104" s="264"/>
      <c r="M104" s="264"/>
      <c r="N104" s="264"/>
      <c r="O104" s="264"/>
      <c r="P104" s="264"/>
      <c r="Q104" s="264"/>
      <c r="R104" s="264"/>
      <c r="S104" s="264"/>
      <c r="T104" s="264"/>
      <c r="U104" s="264"/>
      <c r="V104" s="264"/>
      <c r="W104" s="264"/>
      <c r="X104" s="264"/>
      <c r="Y104" s="264"/>
      <c r="Z104" s="264"/>
      <c r="AA104" s="264"/>
      <c r="AB104" s="264"/>
      <c r="AC104" s="264"/>
      <c r="AD104" s="264"/>
      <c r="AE104" s="264"/>
      <c r="AF104" s="264"/>
      <c r="AG104" s="264"/>
      <c r="AH104" s="264"/>
      <c r="AI104" s="264"/>
      <c r="AJ104" s="264"/>
      <c r="AK104" s="264"/>
      <c r="AL104" s="264"/>
      <c r="AM104" s="264"/>
      <c r="AN104" s="264"/>
      <c r="AO104" s="264"/>
      <c r="AP104" s="264"/>
      <c r="AQ104" s="264"/>
      <c r="AR104" s="264"/>
      <c r="AS104" s="264"/>
      <c r="AT104" s="264"/>
      <c r="AU104" s="264"/>
      <c r="AV104" s="265"/>
      <c r="AW104" s="88"/>
      <c r="AX104" s="68"/>
      <c r="AY104" s="88"/>
    </row>
    <row r="105" spans="2:51" ht="7.05" customHeight="1" x14ac:dyDescent="0.3">
      <c r="B105" s="69"/>
      <c r="C105" s="88"/>
      <c r="D105" s="245" t="str">
        <f>HLOOKUP(Language!$B$2,Language!$C$12:$H$552,103)</f>
        <v>Action 2:</v>
      </c>
      <c r="E105" s="246"/>
      <c r="F105" s="246"/>
      <c r="G105" s="246"/>
      <c r="H105" s="246"/>
      <c r="I105" s="246"/>
      <c r="J105" s="247"/>
      <c r="K105" s="260"/>
      <c r="L105" s="261"/>
      <c r="M105" s="261"/>
      <c r="N105" s="261"/>
      <c r="O105" s="261"/>
      <c r="P105" s="261"/>
      <c r="Q105" s="261"/>
      <c r="R105" s="261"/>
      <c r="S105" s="261"/>
      <c r="T105" s="261"/>
      <c r="U105" s="261"/>
      <c r="V105" s="261"/>
      <c r="W105" s="261"/>
      <c r="X105" s="261"/>
      <c r="Y105" s="261"/>
      <c r="Z105" s="261"/>
      <c r="AA105" s="261"/>
      <c r="AB105" s="261"/>
      <c r="AC105" s="261"/>
      <c r="AD105" s="261"/>
      <c r="AE105" s="261"/>
      <c r="AF105" s="261"/>
      <c r="AG105" s="261"/>
      <c r="AH105" s="261"/>
      <c r="AI105" s="261"/>
      <c r="AJ105" s="261"/>
      <c r="AK105" s="261"/>
      <c r="AL105" s="261"/>
      <c r="AM105" s="261"/>
      <c r="AN105" s="261"/>
      <c r="AO105" s="261"/>
      <c r="AP105" s="261"/>
      <c r="AQ105" s="261"/>
      <c r="AR105" s="261"/>
      <c r="AS105" s="261"/>
      <c r="AT105" s="261"/>
      <c r="AU105" s="261"/>
      <c r="AV105" s="262"/>
      <c r="AW105" s="88"/>
      <c r="AX105" s="68"/>
      <c r="AY105" s="88"/>
    </row>
    <row r="106" spans="2:51" ht="7.05" customHeight="1" x14ac:dyDescent="0.3">
      <c r="B106" s="69"/>
      <c r="C106" s="88"/>
      <c r="D106" s="248"/>
      <c r="E106" s="249"/>
      <c r="F106" s="249"/>
      <c r="G106" s="249"/>
      <c r="H106" s="249"/>
      <c r="I106" s="249"/>
      <c r="J106" s="250"/>
      <c r="K106" s="263"/>
      <c r="L106" s="264"/>
      <c r="M106" s="264"/>
      <c r="N106" s="264"/>
      <c r="O106" s="264"/>
      <c r="P106" s="264"/>
      <c r="Q106" s="264"/>
      <c r="R106" s="264"/>
      <c r="S106" s="264"/>
      <c r="T106" s="264"/>
      <c r="U106" s="264"/>
      <c r="V106" s="264"/>
      <c r="W106" s="264"/>
      <c r="X106" s="264"/>
      <c r="Y106" s="264"/>
      <c r="Z106" s="264"/>
      <c r="AA106" s="264"/>
      <c r="AB106" s="264"/>
      <c r="AC106" s="264"/>
      <c r="AD106" s="264"/>
      <c r="AE106" s="264"/>
      <c r="AF106" s="264"/>
      <c r="AG106" s="264"/>
      <c r="AH106" s="264"/>
      <c r="AI106" s="264"/>
      <c r="AJ106" s="264"/>
      <c r="AK106" s="264"/>
      <c r="AL106" s="264"/>
      <c r="AM106" s="264"/>
      <c r="AN106" s="264"/>
      <c r="AO106" s="264"/>
      <c r="AP106" s="264"/>
      <c r="AQ106" s="264"/>
      <c r="AR106" s="264"/>
      <c r="AS106" s="264"/>
      <c r="AT106" s="264"/>
      <c r="AU106" s="264"/>
      <c r="AV106" s="265"/>
      <c r="AW106" s="88"/>
      <c r="AX106" s="68"/>
      <c r="AY106" s="88"/>
    </row>
    <row r="107" spans="2:51" ht="7.05" customHeight="1" x14ac:dyDescent="0.3">
      <c r="B107" s="69"/>
      <c r="C107" s="88"/>
      <c r="D107" s="245" t="str">
        <f>HLOOKUP(Language!$B$2,Language!$C$12:$H$552,104)</f>
        <v>Action 3:</v>
      </c>
      <c r="E107" s="246"/>
      <c r="F107" s="246"/>
      <c r="G107" s="246"/>
      <c r="H107" s="246"/>
      <c r="I107" s="246"/>
      <c r="J107" s="247"/>
      <c r="K107" s="260"/>
      <c r="L107" s="261"/>
      <c r="M107" s="261"/>
      <c r="N107" s="261"/>
      <c r="O107" s="261"/>
      <c r="P107" s="261"/>
      <c r="Q107" s="261"/>
      <c r="R107" s="261"/>
      <c r="S107" s="261"/>
      <c r="T107" s="261"/>
      <c r="U107" s="261"/>
      <c r="V107" s="261"/>
      <c r="W107" s="261"/>
      <c r="X107" s="261"/>
      <c r="Y107" s="261"/>
      <c r="Z107" s="261"/>
      <c r="AA107" s="261"/>
      <c r="AB107" s="261"/>
      <c r="AC107" s="261"/>
      <c r="AD107" s="261"/>
      <c r="AE107" s="261"/>
      <c r="AF107" s="261"/>
      <c r="AG107" s="261"/>
      <c r="AH107" s="261"/>
      <c r="AI107" s="261"/>
      <c r="AJ107" s="261"/>
      <c r="AK107" s="261"/>
      <c r="AL107" s="261"/>
      <c r="AM107" s="261"/>
      <c r="AN107" s="261"/>
      <c r="AO107" s="261"/>
      <c r="AP107" s="261"/>
      <c r="AQ107" s="261"/>
      <c r="AR107" s="261"/>
      <c r="AS107" s="261"/>
      <c r="AT107" s="261"/>
      <c r="AU107" s="261"/>
      <c r="AV107" s="262"/>
      <c r="AW107" s="88"/>
      <c r="AX107" s="68"/>
      <c r="AY107" s="88"/>
    </row>
    <row r="108" spans="2:51" ht="7.05" customHeight="1" x14ac:dyDescent="0.3">
      <c r="B108" s="69"/>
      <c r="C108" s="88"/>
      <c r="D108" s="248"/>
      <c r="E108" s="249"/>
      <c r="F108" s="249"/>
      <c r="G108" s="249"/>
      <c r="H108" s="249"/>
      <c r="I108" s="249"/>
      <c r="J108" s="250"/>
      <c r="K108" s="263"/>
      <c r="L108" s="264"/>
      <c r="M108" s="264"/>
      <c r="N108" s="264"/>
      <c r="O108" s="264"/>
      <c r="P108" s="264"/>
      <c r="Q108" s="264"/>
      <c r="R108" s="264"/>
      <c r="S108" s="264"/>
      <c r="T108" s="264"/>
      <c r="U108" s="264"/>
      <c r="V108" s="264"/>
      <c r="W108" s="264"/>
      <c r="X108" s="264"/>
      <c r="Y108" s="264"/>
      <c r="Z108" s="264"/>
      <c r="AA108" s="264"/>
      <c r="AB108" s="264"/>
      <c r="AC108" s="264"/>
      <c r="AD108" s="264"/>
      <c r="AE108" s="264"/>
      <c r="AF108" s="264"/>
      <c r="AG108" s="264"/>
      <c r="AH108" s="264"/>
      <c r="AI108" s="264"/>
      <c r="AJ108" s="264"/>
      <c r="AK108" s="264"/>
      <c r="AL108" s="264"/>
      <c r="AM108" s="264"/>
      <c r="AN108" s="264"/>
      <c r="AO108" s="264"/>
      <c r="AP108" s="264"/>
      <c r="AQ108" s="264"/>
      <c r="AR108" s="264"/>
      <c r="AS108" s="264"/>
      <c r="AT108" s="264"/>
      <c r="AU108" s="264"/>
      <c r="AV108" s="265"/>
      <c r="AW108" s="88"/>
      <c r="AX108" s="68"/>
      <c r="AY108" s="88"/>
    </row>
    <row r="109" spans="2:51" ht="7.05" customHeight="1" x14ac:dyDescent="0.3">
      <c r="B109" s="69"/>
      <c r="C109" s="88"/>
      <c r="D109" s="251" t="str">
        <f>HLOOKUP(Language!$B$2,Language!$C$12:$H$552,105)</f>
        <v>Comment:</v>
      </c>
      <c r="E109" s="252"/>
      <c r="F109" s="252"/>
      <c r="G109" s="252"/>
      <c r="H109" s="252"/>
      <c r="I109" s="252"/>
      <c r="J109" s="253"/>
      <c r="K109" s="271"/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  <c r="AM109" s="272"/>
      <c r="AN109" s="272"/>
      <c r="AO109" s="272"/>
      <c r="AP109" s="272"/>
      <c r="AQ109" s="272"/>
      <c r="AR109" s="272"/>
      <c r="AS109" s="272"/>
      <c r="AT109" s="272"/>
      <c r="AU109" s="272"/>
      <c r="AV109" s="273"/>
      <c r="AW109" s="88"/>
      <c r="AX109" s="68"/>
      <c r="AY109" s="88"/>
    </row>
    <row r="110" spans="2:51" ht="7.05" customHeight="1" x14ac:dyDescent="0.3">
      <c r="B110" s="69"/>
      <c r="C110" s="88"/>
      <c r="D110" s="254"/>
      <c r="E110" s="255"/>
      <c r="F110" s="255"/>
      <c r="G110" s="255"/>
      <c r="H110" s="255"/>
      <c r="I110" s="255"/>
      <c r="J110" s="256"/>
      <c r="K110" s="274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  <c r="AJ110" s="275"/>
      <c r="AK110" s="275"/>
      <c r="AL110" s="275"/>
      <c r="AM110" s="275"/>
      <c r="AN110" s="275"/>
      <c r="AO110" s="275"/>
      <c r="AP110" s="275"/>
      <c r="AQ110" s="275"/>
      <c r="AR110" s="275"/>
      <c r="AS110" s="275"/>
      <c r="AT110" s="275"/>
      <c r="AU110" s="275"/>
      <c r="AV110" s="276"/>
      <c r="AW110" s="88"/>
      <c r="AX110" s="68"/>
      <c r="AY110" s="88"/>
    </row>
    <row r="111" spans="2:51" ht="7.05" customHeight="1" x14ac:dyDescent="0.3">
      <c r="B111" s="69"/>
      <c r="C111" s="88"/>
      <c r="D111" s="254"/>
      <c r="E111" s="255"/>
      <c r="F111" s="255"/>
      <c r="G111" s="255"/>
      <c r="H111" s="255"/>
      <c r="I111" s="255"/>
      <c r="J111" s="256"/>
      <c r="K111" s="274"/>
      <c r="L111" s="275"/>
      <c r="M111" s="275"/>
      <c r="N111" s="275"/>
      <c r="O111" s="275"/>
      <c r="P111" s="275"/>
      <c r="Q111" s="275"/>
      <c r="R111" s="275"/>
      <c r="S111" s="275"/>
      <c r="T111" s="275"/>
      <c r="U111" s="275"/>
      <c r="V111" s="275"/>
      <c r="W111" s="275"/>
      <c r="X111" s="275"/>
      <c r="Y111" s="275"/>
      <c r="Z111" s="275"/>
      <c r="AA111" s="275"/>
      <c r="AB111" s="275"/>
      <c r="AC111" s="275"/>
      <c r="AD111" s="275"/>
      <c r="AE111" s="275"/>
      <c r="AF111" s="275"/>
      <c r="AG111" s="275"/>
      <c r="AH111" s="275"/>
      <c r="AI111" s="275"/>
      <c r="AJ111" s="275"/>
      <c r="AK111" s="275"/>
      <c r="AL111" s="275"/>
      <c r="AM111" s="275"/>
      <c r="AN111" s="275"/>
      <c r="AO111" s="275"/>
      <c r="AP111" s="275"/>
      <c r="AQ111" s="275"/>
      <c r="AR111" s="275"/>
      <c r="AS111" s="275"/>
      <c r="AT111" s="275"/>
      <c r="AU111" s="275"/>
      <c r="AV111" s="276"/>
      <c r="AW111" s="88"/>
      <c r="AX111" s="68"/>
      <c r="AY111" s="88"/>
    </row>
    <row r="112" spans="2:51" ht="7.05" customHeight="1" x14ac:dyDescent="0.3">
      <c r="B112" s="69"/>
      <c r="C112" s="88"/>
      <c r="D112" s="254"/>
      <c r="E112" s="255"/>
      <c r="F112" s="255"/>
      <c r="G112" s="255"/>
      <c r="H112" s="255"/>
      <c r="I112" s="255"/>
      <c r="J112" s="256"/>
      <c r="K112" s="274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5"/>
      <c r="AU112" s="275"/>
      <c r="AV112" s="276"/>
      <c r="AW112" s="88"/>
      <c r="AX112" s="68"/>
      <c r="AY112" s="88"/>
    </row>
    <row r="113" spans="2:51" ht="7.05" customHeight="1" x14ac:dyDescent="0.3">
      <c r="B113" s="69"/>
      <c r="C113" s="88"/>
      <c r="D113" s="254"/>
      <c r="E113" s="255"/>
      <c r="F113" s="255"/>
      <c r="G113" s="255"/>
      <c r="H113" s="255"/>
      <c r="I113" s="255"/>
      <c r="J113" s="256"/>
      <c r="K113" s="274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  <c r="Y113" s="275"/>
      <c r="Z113" s="275"/>
      <c r="AA113" s="275"/>
      <c r="AB113" s="275"/>
      <c r="AC113" s="275"/>
      <c r="AD113" s="275"/>
      <c r="AE113" s="275"/>
      <c r="AF113" s="275"/>
      <c r="AG113" s="275"/>
      <c r="AH113" s="275"/>
      <c r="AI113" s="275"/>
      <c r="AJ113" s="275"/>
      <c r="AK113" s="275"/>
      <c r="AL113" s="275"/>
      <c r="AM113" s="275"/>
      <c r="AN113" s="275"/>
      <c r="AO113" s="275"/>
      <c r="AP113" s="275"/>
      <c r="AQ113" s="275"/>
      <c r="AR113" s="275"/>
      <c r="AS113" s="275"/>
      <c r="AT113" s="275"/>
      <c r="AU113" s="275"/>
      <c r="AV113" s="276"/>
      <c r="AW113" s="88"/>
      <c r="AX113" s="68"/>
      <c r="AY113" s="88"/>
    </row>
    <row r="114" spans="2:51" ht="7.05" customHeight="1" x14ac:dyDescent="0.3">
      <c r="B114" s="69"/>
      <c r="C114" s="88"/>
      <c r="D114" s="254"/>
      <c r="E114" s="255"/>
      <c r="F114" s="255"/>
      <c r="G114" s="255"/>
      <c r="H114" s="255"/>
      <c r="I114" s="255"/>
      <c r="J114" s="256"/>
      <c r="K114" s="274"/>
      <c r="L114" s="275"/>
      <c r="M114" s="275"/>
      <c r="N114" s="275"/>
      <c r="O114" s="275"/>
      <c r="P114" s="275"/>
      <c r="Q114" s="275"/>
      <c r="R114" s="275"/>
      <c r="S114" s="275"/>
      <c r="T114" s="275"/>
      <c r="U114" s="275"/>
      <c r="V114" s="275"/>
      <c r="W114" s="275"/>
      <c r="X114" s="275"/>
      <c r="Y114" s="275"/>
      <c r="Z114" s="275"/>
      <c r="AA114" s="275"/>
      <c r="AB114" s="275"/>
      <c r="AC114" s="275"/>
      <c r="AD114" s="275"/>
      <c r="AE114" s="275"/>
      <c r="AF114" s="275"/>
      <c r="AG114" s="275"/>
      <c r="AH114" s="275"/>
      <c r="AI114" s="275"/>
      <c r="AJ114" s="275"/>
      <c r="AK114" s="275"/>
      <c r="AL114" s="275"/>
      <c r="AM114" s="275"/>
      <c r="AN114" s="275"/>
      <c r="AO114" s="275"/>
      <c r="AP114" s="275"/>
      <c r="AQ114" s="275"/>
      <c r="AR114" s="275"/>
      <c r="AS114" s="275"/>
      <c r="AT114" s="275"/>
      <c r="AU114" s="275"/>
      <c r="AV114" s="276"/>
      <c r="AW114" s="88"/>
      <c r="AX114" s="68"/>
      <c r="AY114" s="88"/>
    </row>
    <row r="115" spans="2:51" ht="7.05" customHeight="1" x14ac:dyDescent="0.3">
      <c r="B115" s="69"/>
      <c r="C115" s="88"/>
      <c r="D115" s="254"/>
      <c r="E115" s="255"/>
      <c r="F115" s="255"/>
      <c r="G115" s="255"/>
      <c r="H115" s="255"/>
      <c r="I115" s="255"/>
      <c r="J115" s="256"/>
      <c r="K115" s="274"/>
      <c r="L115" s="275"/>
      <c r="M115" s="275"/>
      <c r="N115" s="275"/>
      <c r="O115" s="275"/>
      <c r="P115" s="275"/>
      <c r="Q115" s="275"/>
      <c r="R115" s="275"/>
      <c r="S115" s="275"/>
      <c r="T115" s="275"/>
      <c r="U115" s="275"/>
      <c r="V115" s="275"/>
      <c r="W115" s="275"/>
      <c r="X115" s="275"/>
      <c r="Y115" s="275"/>
      <c r="Z115" s="275"/>
      <c r="AA115" s="275"/>
      <c r="AB115" s="275"/>
      <c r="AC115" s="275"/>
      <c r="AD115" s="275"/>
      <c r="AE115" s="275"/>
      <c r="AF115" s="275"/>
      <c r="AG115" s="275"/>
      <c r="AH115" s="275"/>
      <c r="AI115" s="275"/>
      <c r="AJ115" s="275"/>
      <c r="AK115" s="275"/>
      <c r="AL115" s="275"/>
      <c r="AM115" s="275"/>
      <c r="AN115" s="275"/>
      <c r="AO115" s="275"/>
      <c r="AP115" s="275"/>
      <c r="AQ115" s="275"/>
      <c r="AR115" s="275"/>
      <c r="AS115" s="275"/>
      <c r="AT115" s="275"/>
      <c r="AU115" s="275"/>
      <c r="AV115" s="276"/>
      <c r="AW115" s="88"/>
      <c r="AX115" s="68"/>
      <c r="AY115" s="88"/>
    </row>
    <row r="116" spans="2:51" ht="7.05" customHeight="1" x14ac:dyDescent="0.3">
      <c r="B116" s="69"/>
      <c r="C116" s="88"/>
      <c r="D116" s="254"/>
      <c r="E116" s="255"/>
      <c r="F116" s="255"/>
      <c r="G116" s="255"/>
      <c r="H116" s="255"/>
      <c r="I116" s="255"/>
      <c r="J116" s="256"/>
      <c r="K116" s="274"/>
      <c r="L116" s="275"/>
      <c r="M116" s="275"/>
      <c r="N116" s="275"/>
      <c r="O116" s="275"/>
      <c r="P116" s="275"/>
      <c r="Q116" s="275"/>
      <c r="R116" s="275"/>
      <c r="S116" s="275"/>
      <c r="T116" s="275"/>
      <c r="U116" s="275"/>
      <c r="V116" s="275"/>
      <c r="W116" s="275"/>
      <c r="X116" s="275"/>
      <c r="Y116" s="275"/>
      <c r="Z116" s="275"/>
      <c r="AA116" s="275"/>
      <c r="AB116" s="275"/>
      <c r="AC116" s="275"/>
      <c r="AD116" s="275"/>
      <c r="AE116" s="275"/>
      <c r="AF116" s="275"/>
      <c r="AG116" s="275"/>
      <c r="AH116" s="275"/>
      <c r="AI116" s="275"/>
      <c r="AJ116" s="275"/>
      <c r="AK116" s="275"/>
      <c r="AL116" s="275"/>
      <c r="AM116" s="275"/>
      <c r="AN116" s="275"/>
      <c r="AO116" s="275"/>
      <c r="AP116" s="275"/>
      <c r="AQ116" s="275"/>
      <c r="AR116" s="275"/>
      <c r="AS116" s="275"/>
      <c r="AT116" s="275"/>
      <c r="AU116" s="275"/>
      <c r="AV116" s="276"/>
      <c r="AW116" s="88"/>
      <c r="AX116" s="68"/>
      <c r="AY116" s="88"/>
    </row>
    <row r="117" spans="2:51" ht="7.05" customHeight="1" x14ac:dyDescent="0.3">
      <c r="B117" s="69"/>
      <c r="C117" s="88"/>
      <c r="D117" s="254"/>
      <c r="E117" s="255"/>
      <c r="F117" s="255"/>
      <c r="G117" s="255"/>
      <c r="H117" s="255"/>
      <c r="I117" s="255"/>
      <c r="J117" s="256"/>
      <c r="K117" s="274"/>
      <c r="L117" s="275"/>
      <c r="M117" s="275"/>
      <c r="N117" s="275"/>
      <c r="O117" s="275"/>
      <c r="P117" s="275"/>
      <c r="Q117" s="275"/>
      <c r="R117" s="275"/>
      <c r="S117" s="275"/>
      <c r="T117" s="275"/>
      <c r="U117" s="275"/>
      <c r="V117" s="275"/>
      <c r="W117" s="275"/>
      <c r="X117" s="275"/>
      <c r="Y117" s="275"/>
      <c r="Z117" s="275"/>
      <c r="AA117" s="275"/>
      <c r="AB117" s="275"/>
      <c r="AC117" s="275"/>
      <c r="AD117" s="275"/>
      <c r="AE117" s="275"/>
      <c r="AF117" s="275"/>
      <c r="AG117" s="275"/>
      <c r="AH117" s="275"/>
      <c r="AI117" s="275"/>
      <c r="AJ117" s="275"/>
      <c r="AK117" s="275"/>
      <c r="AL117" s="275"/>
      <c r="AM117" s="275"/>
      <c r="AN117" s="275"/>
      <c r="AO117" s="275"/>
      <c r="AP117" s="275"/>
      <c r="AQ117" s="275"/>
      <c r="AR117" s="275"/>
      <c r="AS117" s="275"/>
      <c r="AT117" s="275"/>
      <c r="AU117" s="275"/>
      <c r="AV117" s="276"/>
      <c r="AW117" s="88"/>
      <c r="AX117" s="68"/>
      <c r="AY117" s="88"/>
    </row>
    <row r="118" spans="2:51" ht="7.05" customHeight="1" x14ac:dyDescent="0.3">
      <c r="B118" s="69"/>
      <c r="C118" s="88"/>
      <c r="D118" s="257"/>
      <c r="E118" s="258"/>
      <c r="F118" s="258"/>
      <c r="G118" s="258"/>
      <c r="H118" s="258"/>
      <c r="I118" s="258"/>
      <c r="J118" s="259"/>
      <c r="K118" s="277"/>
      <c r="L118" s="278"/>
      <c r="M118" s="278"/>
      <c r="N118" s="278"/>
      <c r="O118" s="278"/>
      <c r="P118" s="278"/>
      <c r="Q118" s="278"/>
      <c r="R118" s="278"/>
      <c r="S118" s="278"/>
      <c r="T118" s="278"/>
      <c r="U118" s="278"/>
      <c r="V118" s="278"/>
      <c r="W118" s="278"/>
      <c r="X118" s="278"/>
      <c r="Y118" s="278"/>
      <c r="Z118" s="278"/>
      <c r="AA118" s="278"/>
      <c r="AB118" s="278"/>
      <c r="AC118" s="278"/>
      <c r="AD118" s="278"/>
      <c r="AE118" s="278"/>
      <c r="AF118" s="278"/>
      <c r="AG118" s="278"/>
      <c r="AH118" s="278"/>
      <c r="AI118" s="278"/>
      <c r="AJ118" s="278"/>
      <c r="AK118" s="278"/>
      <c r="AL118" s="278"/>
      <c r="AM118" s="278"/>
      <c r="AN118" s="278"/>
      <c r="AO118" s="278"/>
      <c r="AP118" s="278"/>
      <c r="AQ118" s="278"/>
      <c r="AR118" s="278"/>
      <c r="AS118" s="278"/>
      <c r="AT118" s="278"/>
      <c r="AU118" s="278"/>
      <c r="AV118" s="279"/>
      <c r="AW118" s="88"/>
      <c r="AX118" s="68"/>
      <c r="AY118" s="88"/>
    </row>
    <row r="119" spans="2:51" ht="7.05" customHeight="1" x14ac:dyDescent="0.3">
      <c r="B119" s="69"/>
      <c r="C119" s="88"/>
      <c r="D119" s="88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282"/>
      <c r="AG119" s="282"/>
      <c r="AH119" s="282"/>
      <c r="AI119" s="282"/>
      <c r="AJ119" s="282"/>
      <c r="AK119" s="282"/>
      <c r="AL119" s="89"/>
      <c r="AM119" s="89"/>
      <c r="AN119" s="282"/>
      <c r="AO119" s="282"/>
      <c r="AP119" s="282"/>
      <c r="AQ119" s="282"/>
      <c r="AR119" s="282"/>
      <c r="AS119" s="282"/>
      <c r="AT119" s="282"/>
      <c r="AU119" s="282"/>
      <c r="AV119" s="282"/>
      <c r="AW119" s="88"/>
      <c r="AX119" s="68"/>
      <c r="AY119" s="88"/>
    </row>
    <row r="120" spans="2:51" ht="7.05" customHeight="1" x14ac:dyDescent="0.3">
      <c r="B120" s="69"/>
      <c r="C120" s="88"/>
      <c r="D120" s="88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283"/>
      <c r="AG120" s="283"/>
      <c r="AH120" s="283"/>
      <c r="AI120" s="283"/>
      <c r="AJ120" s="283"/>
      <c r="AK120" s="283"/>
      <c r="AL120" s="89"/>
      <c r="AM120" s="89"/>
      <c r="AN120" s="283"/>
      <c r="AO120" s="283"/>
      <c r="AP120" s="283"/>
      <c r="AQ120" s="283"/>
      <c r="AR120" s="283"/>
      <c r="AS120" s="283"/>
      <c r="AT120" s="283"/>
      <c r="AU120" s="283"/>
      <c r="AV120" s="283"/>
      <c r="AW120" s="88"/>
      <c r="AX120" s="68"/>
      <c r="AY120" s="88"/>
    </row>
    <row r="121" spans="2:51" ht="7.05" customHeight="1" x14ac:dyDescent="0.3">
      <c r="B121" s="69"/>
      <c r="C121" s="88"/>
      <c r="D121" s="88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284"/>
      <c r="AG121" s="284"/>
      <c r="AH121" s="284"/>
      <c r="AI121" s="284"/>
      <c r="AJ121" s="284"/>
      <c r="AK121" s="284"/>
      <c r="AL121" s="89"/>
      <c r="AM121" s="89"/>
      <c r="AN121" s="284"/>
      <c r="AO121" s="284"/>
      <c r="AP121" s="284"/>
      <c r="AQ121" s="284"/>
      <c r="AR121" s="284"/>
      <c r="AS121" s="284"/>
      <c r="AT121" s="284"/>
      <c r="AU121" s="284"/>
      <c r="AV121" s="284"/>
      <c r="AW121" s="88"/>
      <c r="AX121" s="68"/>
      <c r="AY121" s="88"/>
    </row>
    <row r="122" spans="2:51" ht="7.05" customHeight="1" x14ac:dyDescent="0.3">
      <c r="B122" s="69"/>
      <c r="C122" s="88"/>
      <c r="D122" s="88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280" t="str">
        <f>HLOOKUP(Language!$B$2,Language!$C$12:$H$552,59)</f>
        <v>Date</v>
      </c>
      <c r="AG122" s="280"/>
      <c r="AH122" s="280"/>
      <c r="AI122" s="280"/>
      <c r="AJ122" s="280"/>
      <c r="AK122" s="280"/>
      <c r="AL122" s="89"/>
      <c r="AM122" s="89"/>
      <c r="AN122" s="280" t="str">
        <f>HLOOKUP(Language!$B$2,Language!$C$12:$H$552,60)</f>
        <v>Signature</v>
      </c>
      <c r="AO122" s="280"/>
      <c r="AP122" s="280"/>
      <c r="AQ122" s="280"/>
      <c r="AR122" s="280"/>
      <c r="AS122" s="280"/>
      <c r="AT122" s="280"/>
      <c r="AU122" s="280"/>
      <c r="AV122" s="280"/>
      <c r="AW122" s="88"/>
      <c r="AX122" s="68"/>
      <c r="AY122" s="88"/>
    </row>
    <row r="123" spans="2:51" ht="7.05" customHeight="1" x14ac:dyDescent="0.3">
      <c r="B123" s="69"/>
      <c r="C123" s="88"/>
      <c r="D123" s="88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281"/>
      <c r="AG123" s="281"/>
      <c r="AH123" s="281"/>
      <c r="AI123" s="281"/>
      <c r="AJ123" s="281"/>
      <c r="AK123" s="281"/>
      <c r="AL123" s="89"/>
      <c r="AM123" s="89"/>
      <c r="AN123" s="281"/>
      <c r="AO123" s="281"/>
      <c r="AP123" s="281"/>
      <c r="AQ123" s="281"/>
      <c r="AR123" s="281"/>
      <c r="AS123" s="281"/>
      <c r="AT123" s="281"/>
      <c r="AU123" s="281"/>
      <c r="AV123" s="281"/>
      <c r="AW123" s="88"/>
      <c r="AX123" s="68"/>
      <c r="AY123" s="88"/>
    </row>
    <row r="124" spans="2:51" ht="7.05" customHeight="1" x14ac:dyDescent="0.3">
      <c r="B124" s="90"/>
      <c r="C124" s="91"/>
      <c r="D124" s="91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1"/>
      <c r="AP124" s="91"/>
      <c r="AQ124" s="91"/>
      <c r="AR124" s="91"/>
      <c r="AS124" s="91"/>
      <c r="AT124" s="91"/>
      <c r="AU124" s="91"/>
      <c r="AV124" s="91"/>
      <c r="AW124" s="91"/>
      <c r="AX124" s="93"/>
      <c r="AY124" s="88"/>
    </row>
    <row r="125" spans="2:51" ht="7.05" customHeight="1" x14ac:dyDescent="0.3">
      <c r="B125" s="69"/>
      <c r="C125" s="88"/>
      <c r="D125" s="88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8"/>
      <c r="AP125" s="88"/>
      <c r="AQ125" s="88"/>
      <c r="AR125" s="88"/>
      <c r="AS125" s="88"/>
      <c r="AT125" s="88"/>
      <c r="AU125" s="88"/>
      <c r="AV125" s="88"/>
      <c r="AW125" s="88"/>
      <c r="AX125" s="68"/>
      <c r="AY125" s="88"/>
    </row>
    <row r="126" spans="2:51" ht="7.05" customHeight="1" x14ac:dyDescent="0.3">
      <c r="B126" s="69"/>
      <c r="C126" s="88"/>
      <c r="D126" s="268" t="str">
        <f>HLOOKUP(Language!$B$2,Language!$C$12:$H$552,100)</f>
        <v>Note Quality Management:</v>
      </c>
      <c r="E126" s="268"/>
      <c r="F126" s="268"/>
      <c r="G126" s="268"/>
      <c r="H126" s="268"/>
      <c r="I126" s="268"/>
      <c r="J126" s="268"/>
      <c r="K126" s="268"/>
      <c r="L126" s="268"/>
      <c r="M126" s="268"/>
      <c r="N126" s="268"/>
      <c r="O126" s="268"/>
      <c r="P126" s="269"/>
      <c r="Q126" s="270"/>
      <c r="R126" s="266" t="str">
        <f>HLOOKUP(Language!$B$2,Language!$C$12:$H$552,95)</f>
        <v>Approval</v>
      </c>
      <c r="S126" s="267"/>
      <c r="T126" s="267"/>
      <c r="U126" s="267"/>
      <c r="V126" s="267"/>
      <c r="W126" s="267"/>
      <c r="X126" s="267"/>
      <c r="Y126" s="267"/>
      <c r="Z126" s="267"/>
      <c r="AA126" s="269"/>
      <c r="AB126" s="270"/>
      <c r="AC126" s="266" t="str">
        <f>HLOOKUP(Language!$B$2,Language!$C$12:$H$552,96)</f>
        <v>limited release</v>
      </c>
      <c r="AD126" s="267"/>
      <c r="AE126" s="267"/>
      <c r="AF126" s="267"/>
      <c r="AG126" s="267"/>
      <c r="AH126" s="267"/>
      <c r="AI126" s="267"/>
      <c r="AJ126" s="267"/>
      <c r="AK126" s="267"/>
      <c r="AL126" s="269"/>
      <c r="AM126" s="270"/>
      <c r="AN126" s="266" t="str">
        <f>HLOOKUP(Language!$B$2,Language!$C$12:$H$552,97)</f>
        <v>No approval</v>
      </c>
      <c r="AO126" s="267"/>
      <c r="AP126" s="267"/>
      <c r="AQ126" s="267"/>
      <c r="AR126" s="267"/>
      <c r="AS126" s="267"/>
      <c r="AT126" s="267"/>
      <c r="AU126" s="267"/>
      <c r="AV126" s="267"/>
      <c r="AW126" s="88"/>
      <c r="AX126" s="68"/>
      <c r="AY126" s="88"/>
    </row>
    <row r="127" spans="2:51" ht="7.05" customHeight="1" x14ac:dyDescent="0.3">
      <c r="B127" s="69"/>
      <c r="C127" s="88"/>
      <c r="D127" s="268"/>
      <c r="E127" s="268"/>
      <c r="F127" s="268"/>
      <c r="G127" s="268"/>
      <c r="H127" s="268"/>
      <c r="I127" s="268"/>
      <c r="J127" s="268"/>
      <c r="K127" s="268"/>
      <c r="L127" s="268"/>
      <c r="M127" s="268"/>
      <c r="N127" s="268"/>
      <c r="O127" s="268"/>
      <c r="P127" s="269"/>
      <c r="Q127" s="270"/>
      <c r="R127" s="266"/>
      <c r="S127" s="267"/>
      <c r="T127" s="267"/>
      <c r="U127" s="267"/>
      <c r="V127" s="267"/>
      <c r="W127" s="267"/>
      <c r="X127" s="267"/>
      <c r="Y127" s="267"/>
      <c r="Z127" s="267"/>
      <c r="AA127" s="269"/>
      <c r="AB127" s="270"/>
      <c r="AC127" s="266"/>
      <c r="AD127" s="267"/>
      <c r="AE127" s="267"/>
      <c r="AF127" s="267"/>
      <c r="AG127" s="267"/>
      <c r="AH127" s="267"/>
      <c r="AI127" s="267"/>
      <c r="AJ127" s="267"/>
      <c r="AK127" s="267"/>
      <c r="AL127" s="269"/>
      <c r="AM127" s="270"/>
      <c r="AN127" s="266"/>
      <c r="AO127" s="267"/>
      <c r="AP127" s="267"/>
      <c r="AQ127" s="267"/>
      <c r="AR127" s="267"/>
      <c r="AS127" s="267"/>
      <c r="AT127" s="267"/>
      <c r="AU127" s="267"/>
      <c r="AV127" s="267"/>
      <c r="AW127" s="88"/>
      <c r="AX127" s="68"/>
      <c r="AY127" s="88"/>
    </row>
    <row r="128" spans="2:51" ht="7.05" customHeight="1" x14ac:dyDescent="0.3">
      <c r="B128" s="69"/>
      <c r="C128" s="88"/>
      <c r="D128" s="245" t="str">
        <f>HLOOKUP(Language!$B$2,Language!$C$12:$H$552,102)</f>
        <v>Action 1:</v>
      </c>
      <c r="E128" s="246"/>
      <c r="F128" s="246"/>
      <c r="G128" s="246"/>
      <c r="H128" s="246"/>
      <c r="I128" s="246"/>
      <c r="J128" s="247"/>
      <c r="K128" s="260"/>
      <c r="L128" s="261"/>
      <c r="M128" s="261"/>
      <c r="N128" s="261"/>
      <c r="O128" s="261"/>
      <c r="P128" s="261"/>
      <c r="Q128" s="261"/>
      <c r="R128" s="261"/>
      <c r="S128" s="261"/>
      <c r="T128" s="261"/>
      <c r="U128" s="261"/>
      <c r="V128" s="261"/>
      <c r="W128" s="261"/>
      <c r="X128" s="261"/>
      <c r="Y128" s="261"/>
      <c r="Z128" s="261"/>
      <c r="AA128" s="261"/>
      <c r="AB128" s="261"/>
      <c r="AC128" s="261"/>
      <c r="AD128" s="261"/>
      <c r="AE128" s="261"/>
      <c r="AF128" s="261"/>
      <c r="AG128" s="261"/>
      <c r="AH128" s="261"/>
      <c r="AI128" s="261"/>
      <c r="AJ128" s="261"/>
      <c r="AK128" s="261"/>
      <c r="AL128" s="261"/>
      <c r="AM128" s="261"/>
      <c r="AN128" s="261"/>
      <c r="AO128" s="261"/>
      <c r="AP128" s="261"/>
      <c r="AQ128" s="261"/>
      <c r="AR128" s="261"/>
      <c r="AS128" s="261"/>
      <c r="AT128" s="261"/>
      <c r="AU128" s="261"/>
      <c r="AV128" s="262"/>
      <c r="AW128" s="88"/>
      <c r="AX128" s="68"/>
      <c r="AY128" s="88"/>
    </row>
    <row r="129" spans="2:51" ht="7.05" customHeight="1" x14ac:dyDescent="0.3">
      <c r="B129" s="69"/>
      <c r="C129" s="88"/>
      <c r="D129" s="248"/>
      <c r="E129" s="249"/>
      <c r="F129" s="249"/>
      <c r="G129" s="249"/>
      <c r="H129" s="249"/>
      <c r="I129" s="249"/>
      <c r="J129" s="250"/>
      <c r="K129" s="263"/>
      <c r="L129" s="264"/>
      <c r="M129" s="264"/>
      <c r="N129" s="264"/>
      <c r="O129" s="264"/>
      <c r="P129" s="264"/>
      <c r="Q129" s="264"/>
      <c r="R129" s="264"/>
      <c r="S129" s="264"/>
      <c r="T129" s="264"/>
      <c r="U129" s="264"/>
      <c r="V129" s="264"/>
      <c r="W129" s="264"/>
      <c r="X129" s="264"/>
      <c r="Y129" s="264"/>
      <c r="Z129" s="264"/>
      <c r="AA129" s="264"/>
      <c r="AB129" s="264"/>
      <c r="AC129" s="264"/>
      <c r="AD129" s="264"/>
      <c r="AE129" s="264"/>
      <c r="AF129" s="264"/>
      <c r="AG129" s="264"/>
      <c r="AH129" s="264"/>
      <c r="AI129" s="264"/>
      <c r="AJ129" s="264"/>
      <c r="AK129" s="264"/>
      <c r="AL129" s="264"/>
      <c r="AM129" s="264"/>
      <c r="AN129" s="264"/>
      <c r="AO129" s="264"/>
      <c r="AP129" s="264"/>
      <c r="AQ129" s="264"/>
      <c r="AR129" s="264"/>
      <c r="AS129" s="264"/>
      <c r="AT129" s="264"/>
      <c r="AU129" s="264"/>
      <c r="AV129" s="265"/>
      <c r="AW129" s="88"/>
      <c r="AX129" s="68"/>
      <c r="AY129" s="88"/>
    </row>
    <row r="130" spans="2:51" ht="7.05" customHeight="1" x14ac:dyDescent="0.3">
      <c r="B130" s="69"/>
      <c r="C130" s="88"/>
      <c r="D130" s="245" t="str">
        <f>HLOOKUP(Language!$B$2,Language!$C$12:$H$552,103)</f>
        <v>Action 2:</v>
      </c>
      <c r="E130" s="246"/>
      <c r="F130" s="246"/>
      <c r="G130" s="246"/>
      <c r="H130" s="246"/>
      <c r="I130" s="246"/>
      <c r="J130" s="247"/>
      <c r="K130" s="260"/>
      <c r="L130" s="261"/>
      <c r="M130" s="261"/>
      <c r="N130" s="261"/>
      <c r="O130" s="261"/>
      <c r="P130" s="261"/>
      <c r="Q130" s="261"/>
      <c r="R130" s="261"/>
      <c r="S130" s="261"/>
      <c r="T130" s="261"/>
      <c r="U130" s="261"/>
      <c r="V130" s="261"/>
      <c r="W130" s="261"/>
      <c r="X130" s="261"/>
      <c r="Y130" s="261"/>
      <c r="Z130" s="261"/>
      <c r="AA130" s="261"/>
      <c r="AB130" s="261"/>
      <c r="AC130" s="261"/>
      <c r="AD130" s="261"/>
      <c r="AE130" s="261"/>
      <c r="AF130" s="261"/>
      <c r="AG130" s="261"/>
      <c r="AH130" s="261"/>
      <c r="AI130" s="261"/>
      <c r="AJ130" s="261"/>
      <c r="AK130" s="261"/>
      <c r="AL130" s="261"/>
      <c r="AM130" s="261"/>
      <c r="AN130" s="261"/>
      <c r="AO130" s="261"/>
      <c r="AP130" s="261"/>
      <c r="AQ130" s="261"/>
      <c r="AR130" s="261"/>
      <c r="AS130" s="261"/>
      <c r="AT130" s="261"/>
      <c r="AU130" s="261"/>
      <c r="AV130" s="262"/>
      <c r="AW130" s="88"/>
      <c r="AX130" s="68"/>
      <c r="AY130" s="88"/>
    </row>
    <row r="131" spans="2:51" ht="7.05" customHeight="1" x14ac:dyDescent="0.3">
      <c r="B131" s="69"/>
      <c r="C131" s="88"/>
      <c r="D131" s="248"/>
      <c r="E131" s="249"/>
      <c r="F131" s="249"/>
      <c r="G131" s="249"/>
      <c r="H131" s="249"/>
      <c r="I131" s="249"/>
      <c r="J131" s="250"/>
      <c r="K131" s="263"/>
      <c r="L131" s="264"/>
      <c r="M131" s="264"/>
      <c r="N131" s="264"/>
      <c r="O131" s="264"/>
      <c r="P131" s="264"/>
      <c r="Q131" s="264"/>
      <c r="R131" s="264"/>
      <c r="S131" s="264"/>
      <c r="T131" s="264"/>
      <c r="U131" s="264"/>
      <c r="V131" s="264"/>
      <c r="W131" s="264"/>
      <c r="X131" s="264"/>
      <c r="Y131" s="264"/>
      <c r="Z131" s="264"/>
      <c r="AA131" s="264"/>
      <c r="AB131" s="264"/>
      <c r="AC131" s="264"/>
      <c r="AD131" s="264"/>
      <c r="AE131" s="264"/>
      <c r="AF131" s="264"/>
      <c r="AG131" s="264"/>
      <c r="AH131" s="264"/>
      <c r="AI131" s="264"/>
      <c r="AJ131" s="264"/>
      <c r="AK131" s="264"/>
      <c r="AL131" s="264"/>
      <c r="AM131" s="264"/>
      <c r="AN131" s="264"/>
      <c r="AO131" s="264"/>
      <c r="AP131" s="264"/>
      <c r="AQ131" s="264"/>
      <c r="AR131" s="264"/>
      <c r="AS131" s="264"/>
      <c r="AT131" s="264"/>
      <c r="AU131" s="264"/>
      <c r="AV131" s="265"/>
      <c r="AW131" s="88"/>
      <c r="AX131" s="68"/>
      <c r="AY131" s="88"/>
    </row>
    <row r="132" spans="2:51" ht="7.05" customHeight="1" x14ac:dyDescent="0.3">
      <c r="B132" s="69"/>
      <c r="C132" s="88"/>
      <c r="D132" s="245" t="str">
        <f>HLOOKUP(Language!$B$2,Language!$C$12:$H$552,104)</f>
        <v>Action 3:</v>
      </c>
      <c r="E132" s="246"/>
      <c r="F132" s="246"/>
      <c r="G132" s="246"/>
      <c r="H132" s="246"/>
      <c r="I132" s="246"/>
      <c r="J132" s="247"/>
      <c r="K132" s="260"/>
      <c r="L132" s="261"/>
      <c r="M132" s="261"/>
      <c r="N132" s="261"/>
      <c r="O132" s="261"/>
      <c r="P132" s="261"/>
      <c r="Q132" s="261"/>
      <c r="R132" s="261"/>
      <c r="S132" s="261"/>
      <c r="T132" s="261"/>
      <c r="U132" s="261"/>
      <c r="V132" s="261"/>
      <c r="W132" s="261"/>
      <c r="X132" s="261"/>
      <c r="Y132" s="261"/>
      <c r="Z132" s="261"/>
      <c r="AA132" s="261"/>
      <c r="AB132" s="261"/>
      <c r="AC132" s="261"/>
      <c r="AD132" s="261"/>
      <c r="AE132" s="261"/>
      <c r="AF132" s="261"/>
      <c r="AG132" s="261"/>
      <c r="AH132" s="261"/>
      <c r="AI132" s="261"/>
      <c r="AJ132" s="261"/>
      <c r="AK132" s="261"/>
      <c r="AL132" s="261"/>
      <c r="AM132" s="261"/>
      <c r="AN132" s="261"/>
      <c r="AO132" s="261"/>
      <c r="AP132" s="261"/>
      <c r="AQ132" s="261"/>
      <c r="AR132" s="261"/>
      <c r="AS132" s="261"/>
      <c r="AT132" s="261"/>
      <c r="AU132" s="261"/>
      <c r="AV132" s="262"/>
      <c r="AW132" s="88"/>
      <c r="AX132" s="68"/>
      <c r="AY132" s="88"/>
    </row>
    <row r="133" spans="2:51" ht="7.05" customHeight="1" x14ac:dyDescent="0.3">
      <c r="B133" s="69"/>
      <c r="C133" s="88"/>
      <c r="D133" s="248"/>
      <c r="E133" s="249"/>
      <c r="F133" s="249"/>
      <c r="G133" s="249"/>
      <c r="H133" s="249"/>
      <c r="I133" s="249"/>
      <c r="J133" s="250"/>
      <c r="K133" s="263"/>
      <c r="L133" s="264"/>
      <c r="M133" s="264"/>
      <c r="N133" s="264"/>
      <c r="O133" s="264"/>
      <c r="P133" s="264"/>
      <c r="Q133" s="264"/>
      <c r="R133" s="264"/>
      <c r="S133" s="264"/>
      <c r="T133" s="264"/>
      <c r="U133" s="264"/>
      <c r="V133" s="264"/>
      <c r="W133" s="264"/>
      <c r="X133" s="264"/>
      <c r="Y133" s="264"/>
      <c r="Z133" s="264"/>
      <c r="AA133" s="264"/>
      <c r="AB133" s="264"/>
      <c r="AC133" s="264"/>
      <c r="AD133" s="264"/>
      <c r="AE133" s="264"/>
      <c r="AF133" s="264"/>
      <c r="AG133" s="264"/>
      <c r="AH133" s="264"/>
      <c r="AI133" s="264"/>
      <c r="AJ133" s="264"/>
      <c r="AK133" s="264"/>
      <c r="AL133" s="264"/>
      <c r="AM133" s="264"/>
      <c r="AN133" s="264"/>
      <c r="AO133" s="264"/>
      <c r="AP133" s="264"/>
      <c r="AQ133" s="264"/>
      <c r="AR133" s="264"/>
      <c r="AS133" s="264"/>
      <c r="AT133" s="264"/>
      <c r="AU133" s="264"/>
      <c r="AV133" s="265"/>
      <c r="AW133" s="88"/>
      <c r="AX133" s="68"/>
      <c r="AY133" s="88"/>
    </row>
    <row r="134" spans="2:51" ht="7.05" customHeight="1" x14ac:dyDescent="0.3">
      <c r="B134" s="69"/>
      <c r="C134" s="88"/>
      <c r="D134" s="251" t="str">
        <f>HLOOKUP(Language!$B$2,Language!$C$12:$H$552,105)</f>
        <v>Comment:</v>
      </c>
      <c r="E134" s="252"/>
      <c r="F134" s="252"/>
      <c r="G134" s="252"/>
      <c r="H134" s="252"/>
      <c r="I134" s="252"/>
      <c r="J134" s="253"/>
      <c r="K134" s="271"/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  <c r="AM134" s="272"/>
      <c r="AN134" s="272"/>
      <c r="AO134" s="272"/>
      <c r="AP134" s="272"/>
      <c r="AQ134" s="272"/>
      <c r="AR134" s="272"/>
      <c r="AS134" s="272"/>
      <c r="AT134" s="272"/>
      <c r="AU134" s="272"/>
      <c r="AV134" s="273"/>
      <c r="AW134" s="88"/>
      <c r="AX134" s="68"/>
      <c r="AY134" s="88"/>
    </row>
    <row r="135" spans="2:51" ht="7.05" customHeight="1" x14ac:dyDescent="0.3">
      <c r="B135" s="69"/>
      <c r="C135" s="88"/>
      <c r="D135" s="254"/>
      <c r="E135" s="255"/>
      <c r="F135" s="255"/>
      <c r="G135" s="255"/>
      <c r="H135" s="255"/>
      <c r="I135" s="255"/>
      <c r="J135" s="256"/>
      <c r="K135" s="274"/>
      <c r="L135" s="275"/>
      <c r="M135" s="275"/>
      <c r="N135" s="275"/>
      <c r="O135" s="275"/>
      <c r="P135" s="275"/>
      <c r="Q135" s="275"/>
      <c r="R135" s="275"/>
      <c r="S135" s="275"/>
      <c r="T135" s="275"/>
      <c r="U135" s="275"/>
      <c r="V135" s="275"/>
      <c r="W135" s="275"/>
      <c r="X135" s="275"/>
      <c r="Y135" s="275"/>
      <c r="Z135" s="275"/>
      <c r="AA135" s="275"/>
      <c r="AB135" s="275"/>
      <c r="AC135" s="275"/>
      <c r="AD135" s="275"/>
      <c r="AE135" s="275"/>
      <c r="AF135" s="275"/>
      <c r="AG135" s="275"/>
      <c r="AH135" s="275"/>
      <c r="AI135" s="275"/>
      <c r="AJ135" s="275"/>
      <c r="AK135" s="275"/>
      <c r="AL135" s="275"/>
      <c r="AM135" s="275"/>
      <c r="AN135" s="275"/>
      <c r="AO135" s="275"/>
      <c r="AP135" s="275"/>
      <c r="AQ135" s="275"/>
      <c r="AR135" s="275"/>
      <c r="AS135" s="275"/>
      <c r="AT135" s="275"/>
      <c r="AU135" s="275"/>
      <c r="AV135" s="276"/>
      <c r="AW135" s="88"/>
      <c r="AX135" s="68"/>
      <c r="AY135" s="88"/>
    </row>
    <row r="136" spans="2:51" ht="7.05" customHeight="1" x14ac:dyDescent="0.3">
      <c r="B136" s="69"/>
      <c r="C136" s="88"/>
      <c r="D136" s="254"/>
      <c r="E136" s="255"/>
      <c r="F136" s="255"/>
      <c r="G136" s="255"/>
      <c r="H136" s="255"/>
      <c r="I136" s="255"/>
      <c r="J136" s="256"/>
      <c r="K136" s="274"/>
      <c r="L136" s="275"/>
      <c r="M136" s="275"/>
      <c r="N136" s="275"/>
      <c r="O136" s="275"/>
      <c r="P136" s="275"/>
      <c r="Q136" s="275"/>
      <c r="R136" s="275"/>
      <c r="S136" s="275"/>
      <c r="T136" s="275"/>
      <c r="U136" s="275"/>
      <c r="V136" s="275"/>
      <c r="W136" s="275"/>
      <c r="X136" s="275"/>
      <c r="Y136" s="275"/>
      <c r="Z136" s="275"/>
      <c r="AA136" s="275"/>
      <c r="AB136" s="275"/>
      <c r="AC136" s="275"/>
      <c r="AD136" s="275"/>
      <c r="AE136" s="275"/>
      <c r="AF136" s="275"/>
      <c r="AG136" s="275"/>
      <c r="AH136" s="275"/>
      <c r="AI136" s="275"/>
      <c r="AJ136" s="275"/>
      <c r="AK136" s="275"/>
      <c r="AL136" s="275"/>
      <c r="AM136" s="275"/>
      <c r="AN136" s="275"/>
      <c r="AO136" s="275"/>
      <c r="AP136" s="275"/>
      <c r="AQ136" s="275"/>
      <c r="AR136" s="275"/>
      <c r="AS136" s="275"/>
      <c r="AT136" s="275"/>
      <c r="AU136" s="275"/>
      <c r="AV136" s="276"/>
      <c r="AW136" s="88"/>
      <c r="AX136" s="68"/>
      <c r="AY136" s="88"/>
    </row>
    <row r="137" spans="2:51" ht="7.05" customHeight="1" x14ac:dyDescent="0.3">
      <c r="B137" s="69"/>
      <c r="C137" s="88"/>
      <c r="D137" s="254"/>
      <c r="E137" s="255"/>
      <c r="F137" s="255"/>
      <c r="G137" s="255"/>
      <c r="H137" s="255"/>
      <c r="I137" s="255"/>
      <c r="J137" s="256"/>
      <c r="K137" s="274"/>
      <c r="L137" s="275"/>
      <c r="M137" s="275"/>
      <c r="N137" s="275"/>
      <c r="O137" s="275"/>
      <c r="P137" s="275"/>
      <c r="Q137" s="275"/>
      <c r="R137" s="275"/>
      <c r="S137" s="275"/>
      <c r="T137" s="275"/>
      <c r="U137" s="275"/>
      <c r="V137" s="275"/>
      <c r="W137" s="275"/>
      <c r="X137" s="275"/>
      <c r="Y137" s="275"/>
      <c r="Z137" s="275"/>
      <c r="AA137" s="275"/>
      <c r="AB137" s="275"/>
      <c r="AC137" s="275"/>
      <c r="AD137" s="275"/>
      <c r="AE137" s="275"/>
      <c r="AF137" s="275"/>
      <c r="AG137" s="275"/>
      <c r="AH137" s="275"/>
      <c r="AI137" s="275"/>
      <c r="AJ137" s="275"/>
      <c r="AK137" s="275"/>
      <c r="AL137" s="275"/>
      <c r="AM137" s="275"/>
      <c r="AN137" s="275"/>
      <c r="AO137" s="275"/>
      <c r="AP137" s="275"/>
      <c r="AQ137" s="275"/>
      <c r="AR137" s="275"/>
      <c r="AS137" s="275"/>
      <c r="AT137" s="275"/>
      <c r="AU137" s="275"/>
      <c r="AV137" s="276"/>
      <c r="AW137" s="88"/>
      <c r="AX137" s="68"/>
      <c r="AY137" s="88"/>
    </row>
    <row r="138" spans="2:51" ht="7.05" customHeight="1" x14ac:dyDescent="0.3">
      <c r="B138" s="69"/>
      <c r="C138" s="88"/>
      <c r="D138" s="254"/>
      <c r="E138" s="255"/>
      <c r="F138" s="255"/>
      <c r="G138" s="255"/>
      <c r="H138" s="255"/>
      <c r="I138" s="255"/>
      <c r="J138" s="256"/>
      <c r="K138" s="274"/>
      <c r="L138" s="275"/>
      <c r="M138" s="275"/>
      <c r="N138" s="275"/>
      <c r="O138" s="275"/>
      <c r="P138" s="275"/>
      <c r="Q138" s="275"/>
      <c r="R138" s="275"/>
      <c r="S138" s="275"/>
      <c r="T138" s="275"/>
      <c r="U138" s="275"/>
      <c r="V138" s="275"/>
      <c r="W138" s="275"/>
      <c r="X138" s="275"/>
      <c r="Y138" s="275"/>
      <c r="Z138" s="275"/>
      <c r="AA138" s="275"/>
      <c r="AB138" s="275"/>
      <c r="AC138" s="275"/>
      <c r="AD138" s="275"/>
      <c r="AE138" s="275"/>
      <c r="AF138" s="275"/>
      <c r="AG138" s="275"/>
      <c r="AH138" s="275"/>
      <c r="AI138" s="275"/>
      <c r="AJ138" s="275"/>
      <c r="AK138" s="275"/>
      <c r="AL138" s="275"/>
      <c r="AM138" s="275"/>
      <c r="AN138" s="275"/>
      <c r="AO138" s="275"/>
      <c r="AP138" s="275"/>
      <c r="AQ138" s="275"/>
      <c r="AR138" s="275"/>
      <c r="AS138" s="275"/>
      <c r="AT138" s="275"/>
      <c r="AU138" s="275"/>
      <c r="AV138" s="276"/>
      <c r="AW138" s="88"/>
      <c r="AX138" s="68"/>
      <c r="AY138" s="88"/>
    </row>
    <row r="139" spans="2:51" ht="7.05" customHeight="1" x14ac:dyDescent="0.3">
      <c r="B139" s="69"/>
      <c r="C139" s="88"/>
      <c r="D139" s="254"/>
      <c r="E139" s="255"/>
      <c r="F139" s="255"/>
      <c r="G139" s="255"/>
      <c r="H139" s="255"/>
      <c r="I139" s="255"/>
      <c r="J139" s="256"/>
      <c r="K139" s="274"/>
      <c r="L139" s="275"/>
      <c r="M139" s="275"/>
      <c r="N139" s="275"/>
      <c r="O139" s="275"/>
      <c r="P139" s="275"/>
      <c r="Q139" s="275"/>
      <c r="R139" s="275"/>
      <c r="S139" s="275"/>
      <c r="T139" s="275"/>
      <c r="U139" s="275"/>
      <c r="V139" s="275"/>
      <c r="W139" s="275"/>
      <c r="X139" s="275"/>
      <c r="Y139" s="275"/>
      <c r="Z139" s="275"/>
      <c r="AA139" s="275"/>
      <c r="AB139" s="275"/>
      <c r="AC139" s="275"/>
      <c r="AD139" s="275"/>
      <c r="AE139" s="275"/>
      <c r="AF139" s="275"/>
      <c r="AG139" s="275"/>
      <c r="AH139" s="275"/>
      <c r="AI139" s="275"/>
      <c r="AJ139" s="275"/>
      <c r="AK139" s="275"/>
      <c r="AL139" s="275"/>
      <c r="AM139" s="275"/>
      <c r="AN139" s="275"/>
      <c r="AO139" s="275"/>
      <c r="AP139" s="275"/>
      <c r="AQ139" s="275"/>
      <c r="AR139" s="275"/>
      <c r="AS139" s="275"/>
      <c r="AT139" s="275"/>
      <c r="AU139" s="275"/>
      <c r="AV139" s="276"/>
      <c r="AW139" s="88"/>
      <c r="AX139" s="68"/>
      <c r="AY139" s="88"/>
    </row>
    <row r="140" spans="2:51" ht="7.05" customHeight="1" x14ac:dyDescent="0.3">
      <c r="B140" s="69"/>
      <c r="C140" s="88"/>
      <c r="D140" s="254"/>
      <c r="E140" s="255"/>
      <c r="F140" s="255"/>
      <c r="G140" s="255"/>
      <c r="H140" s="255"/>
      <c r="I140" s="255"/>
      <c r="J140" s="256"/>
      <c r="K140" s="274"/>
      <c r="L140" s="275"/>
      <c r="M140" s="275"/>
      <c r="N140" s="275"/>
      <c r="O140" s="275"/>
      <c r="P140" s="275"/>
      <c r="Q140" s="275"/>
      <c r="R140" s="275"/>
      <c r="S140" s="275"/>
      <c r="T140" s="275"/>
      <c r="U140" s="275"/>
      <c r="V140" s="275"/>
      <c r="W140" s="275"/>
      <c r="X140" s="275"/>
      <c r="Y140" s="275"/>
      <c r="Z140" s="275"/>
      <c r="AA140" s="275"/>
      <c r="AB140" s="275"/>
      <c r="AC140" s="275"/>
      <c r="AD140" s="275"/>
      <c r="AE140" s="275"/>
      <c r="AF140" s="275"/>
      <c r="AG140" s="275"/>
      <c r="AH140" s="275"/>
      <c r="AI140" s="275"/>
      <c r="AJ140" s="275"/>
      <c r="AK140" s="275"/>
      <c r="AL140" s="275"/>
      <c r="AM140" s="275"/>
      <c r="AN140" s="275"/>
      <c r="AO140" s="275"/>
      <c r="AP140" s="275"/>
      <c r="AQ140" s="275"/>
      <c r="AR140" s="275"/>
      <c r="AS140" s="275"/>
      <c r="AT140" s="275"/>
      <c r="AU140" s="275"/>
      <c r="AV140" s="276"/>
      <c r="AW140" s="88"/>
      <c r="AX140" s="68"/>
      <c r="AY140" s="88"/>
    </row>
    <row r="141" spans="2:51" ht="7.05" customHeight="1" x14ac:dyDescent="0.3">
      <c r="B141" s="69"/>
      <c r="C141" s="88"/>
      <c r="D141" s="254"/>
      <c r="E141" s="255"/>
      <c r="F141" s="255"/>
      <c r="G141" s="255"/>
      <c r="H141" s="255"/>
      <c r="I141" s="255"/>
      <c r="J141" s="256"/>
      <c r="K141" s="274"/>
      <c r="L141" s="275"/>
      <c r="M141" s="275"/>
      <c r="N141" s="275"/>
      <c r="O141" s="275"/>
      <c r="P141" s="275"/>
      <c r="Q141" s="275"/>
      <c r="R141" s="275"/>
      <c r="S141" s="275"/>
      <c r="T141" s="275"/>
      <c r="U141" s="275"/>
      <c r="V141" s="275"/>
      <c r="W141" s="275"/>
      <c r="X141" s="275"/>
      <c r="Y141" s="275"/>
      <c r="Z141" s="275"/>
      <c r="AA141" s="275"/>
      <c r="AB141" s="275"/>
      <c r="AC141" s="275"/>
      <c r="AD141" s="275"/>
      <c r="AE141" s="275"/>
      <c r="AF141" s="275"/>
      <c r="AG141" s="275"/>
      <c r="AH141" s="275"/>
      <c r="AI141" s="275"/>
      <c r="AJ141" s="275"/>
      <c r="AK141" s="275"/>
      <c r="AL141" s="275"/>
      <c r="AM141" s="275"/>
      <c r="AN141" s="275"/>
      <c r="AO141" s="275"/>
      <c r="AP141" s="275"/>
      <c r="AQ141" s="275"/>
      <c r="AR141" s="275"/>
      <c r="AS141" s="275"/>
      <c r="AT141" s="275"/>
      <c r="AU141" s="275"/>
      <c r="AV141" s="276"/>
      <c r="AW141" s="88"/>
      <c r="AX141" s="68"/>
      <c r="AY141" s="88"/>
    </row>
    <row r="142" spans="2:51" ht="7.05" customHeight="1" x14ac:dyDescent="0.3">
      <c r="B142" s="69"/>
      <c r="C142" s="88"/>
      <c r="D142" s="254"/>
      <c r="E142" s="255"/>
      <c r="F142" s="255"/>
      <c r="G142" s="255"/>
      <c r="H142" s="255"/>
      <c r="I142" s="255"/>
      <c r="J142" s="256"/>
      <c r="K142" s="274"/>
      <c r="L142" s="275"/>
      <c r="M142" s="275"/>
      <c r="N142" s="275"/>
      <c r="O142" s="275"/>
      <c r="P142" s="275"/>
      <c r="Q142" s="275"/>
      <c r="R142" s="275"/>
      <c r="S142" s="275"/>
      <c r="T142" s="275"/>
      <c r="U142" s="275"/>
      <c r="V142" s="275"/>
      <c r="W142" s="275"/>
      <c r="X142" s="275"/>
      <c r="Y142" s="275"/>
      <c r="Z142" s="275"/>
      <c r="AA142" s="275"/>
      <c r="AB142" s="275"/>
      <c r="AC142" s="275"/>
      <c r="AD142" s="275"/>
      <c r="AE142" s="275"/>
      <c r="AF142" s="275"/>
      <c r="AG142" s="275"/>
      <c r="AH142" s="275"/>
      <c r="AI142" s="275"/>
      <c r="AJ142" s="275"/>
      <c r="AK142" s="275"/>
      <c r="AL142" s="275"/>
      <c r="AM142" s="275"/>
      <c r="AN142" s="275"/>
      <c r="AO142" s="275"/>
      <c r="AP142" s="275"/>
      <c r="AQ142" s="275"/>
      <c r="AR142" s="275"/>
      <c r="AS142" s="275"/>
      <c r="AT142" s="275"/>
      <c r="AU142" s="275"/>
      <c r="AV142" s="276"/>
      <c r="AW142" s="88"/>
      <c r="AX142" s="68"/>
      <c r="AY142" s="88"/>
    </row>
    <row r="143" spans="2:51" ht="7.05" customHeight="1" x14ac:dyDescent="0.3">
      <c r="B143" s="69"/>
      <c r="C143" s="88"/>
      <c r="D143" s="257"/>
      <c r="E143" s="258"/>
      <c r="F143" s="258"/>
      <c r="G143" s="258"/>
      <c r="H143" s="258"/>
      <c r="I143" s="258"/>
      <c r="J143" s="259"/>
      <c r="K143" s="277"/>
      <c r="L143" s="278"/>
      <c r="M143" s="278"/>
      <c r="N143" s="278"/>
      <c r="O143" s="278"/>
      <c r="P143" s="278"/>
      <c r="Q143" s="278"/>
      <c r="R143" s="278"/>
      <c r="S143" s="278"/>
      <c r="T143" s="278"/>
      <c r="U143" s="278"/>
      <c r="V143" s="278"/>
      <c r="W143" s="278"/>
      <c r="X143" s="278"/>
      <c r="Y143" s="278"/>
      <c r="Z143" s="278"/>
      <c r="AA143" s="278"/>
      <c r="AB143" s="278"/>
      <c r="AC143" s="278"/>
      <c r="AD143" s="278"/>
      <c r="AE143" s="278"/>
      <c r="AF143" s="278"/>
      <c r="AG143" s="278"/>
      <c r="AH143" s="278"/>
      <c r="AI143" s="278"/>
      <c r="AJ143" s="278"/>
      <c r="AK143" s="278"/>
      <c r="AL143" s="278"/>
      <c r="AM143" s="278"/>
      <c r="AN143" s="278"/>
      <c r="AO143" s="278"/>
      <c r="AP143" s="278"/>
      <c r="AQ143" s="278"/>
      <c r="AR143" s="278"/>
      <c r="AS143" s="278"/>
      <c r="AT143" s="278"/>
      <c r="AU143" s="278"/>
      <c r="AV143" s="279"/>
      <c r="AW143" s="88"/>
      <c r="AX143" s="68"/>
      <c r="AY143" s="88"/>
    </row>
    <row r="144" spans="2:51" ht="7.05" customHeight="1" x14ac:dyDescent="0.3">
      <c r="B144" s="69"/>
      <c r="C144" s="88"/>
      <c r="D144" s="88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F144" s="282"/>
      <c r="AG144" s="282"/>
      <c r="AH144" s="282"/>
      <c r="AI144" s="282"/>
      <c r="AJ144" s="282"/>
      <c r="AK144" s="282"/>
      <c r="AL144" s="89"/>
      <c r="AM144" s="89"/>
      <c r="AN144" s="282"/>
      <c r="AO144" s="282"/>
      <c r="AP144" s="282"/>
      <c r="AQ144" s="282"/>
      <c r="AR144" s="282"/>
      <c r="AS144" s="282"/>
      <c r="AT144" s="282"/>
      <c r="AU144" s="282"/>
      <c r="AV144" s="282"/>
      <c r="AW144" s="88"/>
      <c r="AX144" s="68"/>
      <c r="AY144" s="88"/>
    </row>
    <row r="145" spans="2:51" ht="7.05" customHeight="1" x14ac:dyDescent="0.3">
      <c r="B145" s="69"/>
      <c r="C145" s="88"/>
      <c r="D145" s="88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  <c r="AA145" s="89"/>
      <c r="AB145" s="89"/>
      <c r="AC145" s="89"/>
      <c r="AD145" s="89"/>
      <c r="AE145" s="89"/>
      <c r="AF145" s="283"/>
      <c r="AG145" s="283"/>
      <c r="AH145" s="283"/>
      <c r="AI145" s="283"/>
      <c r="AJ145" s="283"/>
      <c r="AK145" s="283"/>
      <c r="AL145" s="89"/>
      <c r="AM145" s="89"/>
      <c r="AN145" s="283"/>
      <c r="AO145" s="283"/>
      <c r="AP145" s="283"/>
      <c r="AQ145" s="283"/>
      <c r="AR145" s="283"/>
      <c r="AS145" s="283"/>
      <c r="AT145" s="283"/>
      <c r="AU145" s="283"/>
      <c r="AV145" s="283"/>
      <c r="AW145" s="88"/>
      <c r="AX145" s="68"/>
      <c r="AY145" s="88"/>
    </row>
    <row r="146" spans="2:51" ht="7.05" customHeight="1" x14ac:dyDescent="0.3">
      <c r="B146" s="69"/>
      <c r="C146" s="88"/>
      <c r="D146" s="88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F146" s="284"/>
      <c r="AG146" s="284"/>
      <c r="AH146" s="284"/>
      <c r="AI146" s="284"/>
      <c r="AJ146" s="284"/>
      <c r="AK146" s="284"/>
      <c r="AL146" s="89"/>
      <c r="AM146" s="89"/>
      <c r="AN146" s="284"/>
      <c r="AO146" s="284"/>
      <c r="AP146" s="284"/>
      <c r="AQ146" s="284"/>
      <c r="AR146" s="284"/>
      <c r="AS146" s="284"/>
      <c r="AT146" s="284"/>
      <c r="AU146" s="284"/>
      <c r="AV146" s="284"/>
      <c r="AW146" s="88"/>
      <c r="AX146" s="68"/>
      <c r="AY146" s="88"/>
    </row>
    <row r="147" spans="2:51" ht="7.05" customHeight="1" x14ac:dyDescent="0.3">
      <c r="B147" s="69"/>
      <c r="C147" s="88"/>
      <c r="D147" s="88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  <c r="AE147" s="89"/>
      <c r="AF147" s="280" t="str">
        <f>HLOOKUP(Language!$B$2,Language!$C$12:$H$552,59)</f>
        <v>Date</v>
      </c>
      <c r="AG147" s="280"/>
      <c r="AH147" s="280"/>
      <c r="AI147" s="280"/>
      <c r="AJ147" s="280"/>
      <c r="AK147" s="280"/>
      <c r="AL147" s="89"/>
      <c r="AM147" s="89"/>
      <c r="AN147" s="280" t="str">
        <f>HLOOKUP(Language!$B$2,Language!$C$12:$H$552,60)</f>
        <v>Signature</v>
      </c>
      <c r="AO147" s="280"/>
      <c r="AP147" s="280"/>
      <c r="AQ147" s="280"/>
      <c r="AR147" s="280"/>
      <c r="AS147" s="280"/>
      <c r="AT147" s="280"/>
      <c r="AU147" s="280"/>
      <c r="AV147" s="280"/>
      <c r="AW147" s="88"/>
      <c r="AX147" s="68"/>
      <c r="AY147" s="88"/>
    </row>
    <row r="148" spans="2:51" ht="7.05" customHeight="1" x14ac:dyDescent="0.3">
      <c r="B148" s="69"/>
      <c r="C148" s="88"/>
      <c r="D148" s="88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  <c r="AE148" s="89"/>
      <c r="AF148" s="281"/>
      <c r="AG148" s="281"/>
      <c r="AH148" s="281"/>
      <c r="AI148" s="281"/>
      <c r="AJ148" s="281"/>
      <c r="AK148" s="281"/>
      <c r="AL148" s="89"/>
      <c r="AM148" s="89"/>
      <c r="AN148" s="281"/>
      <c r="AO148" s="281"/>
      <c r="AP148" s="281"/>
      <c r="AQ148" s="281"/>
      <c r="AR148" s="281"/>
      <c r="AS148" s="281"/>
      <c r="AT148" s="281"/>
      <c r="AU148" s="281"/>
      <c r="AV148" s="281"/>
      <c r="AW148" s="88"/>
      <c r="AX148" s="68"/>
      <c r="AY148" s="88"/>
    </row>
    <row r="149" spans="2:51" ht="7.05" customHeight="1" x14ac:dyDescent="0.3">
      <c r="B149" s="69"/>
      <c r="C149" s="88"/>
      <c r="D149" s="88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8"/>
      <c r="AP149" s="88"/>
      <c r="AQ149" s="88"/>
      <c r="AR149" s="88"/>
      <c r="AS149" s="88"/>
      <c r="AT149" s="88"/>
      <c r="AU149" s="88"/>
      <c r="AV149" s="88"/>
      <c r="AW149" s="88"/>
      <c r="AX149" s="68"/>
      <c r="AY149" s="88"/>
    </row>
    <row r="150" spans="2:51" ht="7.05" customHeight="1" thickBot="1" x14ac:dyDescent="0.35">
      <c r="B150" s="94"/>
      <c r="C150" s="95"/>
      <c r="D150" s="95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5"/>
      <c r="AP150" s="95"/>
      <c r="AQ150" s="95"/>
      <c r="AR150" s="95"/>
      <c r="AS150" s="95"/>
      <c r="AT150" s="95"/>
      <c r="AU150" s="95"/>
      <c r="AV150" s="95"/>
      <c r="AW150" s="95"/>
      <c r="AX150" s="97"/>
      <c r="AY150" s="88"/>
    </row>
    <row r="151" spans="2:51" ht="7.05" customHeight="1" x14ac:dyDescent="0.3">
      <c r="B151" s="88"/>
      <c r="C151" s="88"/>
      <c r="D151" s="88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8"/>
      <c r="AP151" s="88"/>
      <c r="AQ151" s="88"/>
      <c r="AR151" s="88"/>
      <c r="AS151" s="88"/>
      <c r="AT151" s="88"/>
      <c r="AU151" s="88"/>
      <c r="AV151" s="88"/>
      <c r="AW151" s="88"/>
      <c r="AX151" s="88"/>
      <c r="AY151" s="88"/>
    </row>
    <row r="152" spans="2:51" ht="7.05" customHeight="1" x14ac:dyDescent="0.3">
      <c r="B152" s="88"/>
      <c r="C152" s="88"/>
      <c r="D152" s="88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</row>
    <row r="153" spans="2:51" ht="7.05" customHeight="1" x14ac:dyDescent="0.3">
      <c r="B153" s="88"/>
      <c r="C153" s="88"/>
      <c r="D153" s="88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</row>
    <row r="154" spans="2:51" ht="7.05" customHeight="1" x14ac:dyDescent="0.3">
      <c r="B154" s="88"/>
      <c r="C154" s="88"/>
      <c r="D154" s="88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8"/>
      <c r="AP154" s="88"/>
      <c r="AQ154" s="88"/>
      <c r="AR154" s="88"/>
      <c r="AS154" s="88"/>
      <c r="AT154" s="88"/>
      <c r="AU154" s="88"/>
      <c r="AV154" s="88"/>
      <c r="AW154" s="88"/>
      <c r="AX154" s="88"/>
      <c r="AY154" s="88"/>
    </row>
    <row r="155" spans="2:51" ht="7.05" customHeight="1" x14ac:dyDescent="0.3">
      <c r="B155" s="88"/>
      <c r="C155" s="88"/>
      <c r="D155" s="88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8"/>
      <c r="AP155" s="88"/>
      <c r="AQ155" s="88"/>
      <c r="AR155" s="88"/>
      <c r="AS155" s="88"/>
      <c r="AT155" s="88"/>
      <c r="AU155" s="88"/>
      <c r="AV155" s="88"/>
      <c r="AW155" s="88"/>
      <c r="AX155" s="88"/>
      <c r="AY155" s="88"/>
    </row>
    <row r="156" spans="2:51" ht="7.05" customHeight="1" x14ac:dyDescent="0.3">
      <c r="B156" s="88"/>
      <c r="C156" s="88"/>
      <c r="D156" s="88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8"/>
      <c r="AP156" s="88"/>
      <c r="AQ156" s="88"/>
      <c r="AR156" s="88"/>
      <c r="AS156" s="88"/>
      <c r="AT156" s="88"/>
      <c r="AU156" s="88"/>
      <c r="AV156" s="88"/>
      <c r="AW156" s="88"/>
      <c r="AX156" s="88"/>
      <c r="AY156" s="88"/>
    </row>
    <row r="157" spans="2:51" ht="7.05" customHeight="1" x14ac:dyDescent="0.3">
      <c r="B157" s="88"/>
      <c r="C157" s="88"/>
      <c r="D157" s="88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8"/>
      <c r="AP157" s="88"/>
      <c r="AQ157" s="88"/>
      <c r="AR157" s="88"/>
      <c r="AS157" s="88"/>
      <c r="AT157" s="88"/>
      <c r="AU157" s="88"/>
      <c r="AV157" s="88"/>
      <c r="AW157" s="88"/>
      <c r="AX157" s="88"/>
      <c r="AY157" s="88"/>
    </row>
    <row r="158" spans="2:51" ht="7.05" customHeight="1" x14ac:dyDescent="0.3">
      <c r="B158" s="88"/>
      <c r="C158" s="88"/>
      <c r="D158" s="88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8"/>
      <c r="AP158" s="88"/>
      <c r="AQ158" s="88"/>
      <c r="AR158" s="88"/>
      <c r="AS158" s="88"/>
      <c r="AT158" s="88"/>
      <c r="AU158" s="88"/>
      <c r="AV158" s="88"/>
      <c r="AW158" s="88"/>
      <c r="AX158" s="88"/>
      <c r="AY158" s="88"/>
    </row>
    <row r="159" spans="2:51" ht="7.05" customHeight="1" x14ac:dyDescent="0.3">
      <c r="B159" s="88"/>
      <c r="C159" s="88"/>
      <c r="D159" s="88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8"/>
      <c r="AP159" s="88"/>
      <c r="AQ159" s="88"/>
      <c r="AR159" s="88"/>
      <c r="AS159" s="88"/>
      <c r="AT159" s="88"/>
      <c r="AU159" s="88"/>
      <c r="AV159" s="88"/>
      <c r="AW159" s="88"/>
      <c r="AX159" s="88"/>
      <c r="AY159" s="88"/>
    </row>
    <row r="160" spans="2:51" ht="7.05" customHeight="1" x14ac:dyDescent="0.3">
      <c r="B160" s="88"/>
      <c r="C160" s="88"/>
      <c r="D160" s="88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8"/>
      <c r="AP160" s="88"/>
      <c r="AQ160" s="88"/>
      <c r="AR160" s="88"/>
      <c r="AS160" s="88"/>
      <c r="AT160" s="88"/>
      <c r="AU160" s="88"/>
      <c r="AV160" s="88"/>
      <c r="AW160" s="88"/>
      <c r="AX160" s="88"/>
      <c r="AY160" s="88"/>
    </row>
    <row r="161" spans="2:51" ht="7.05" customHeight="1" x14ac:dyDescent="0.3">
      <c r="B161" s="88"/>
      <c r="C161" s="88"/>
      <c r="D161" s="88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8"/>
      <c r="AP161" s="88"/>
      <c r="AQ161" s="88"/>
      <c r="AR161" s="88"/>
      <c r="AS161" s="88"/>
      <c r="AT161" s="88"/>
      <c r="AU161" s="88"/>
      <c r="AV161" s="88"/>
      <c r="AW161" s="88"/>
      <c r="AX161" s="88"/>
      <c r="AY161" s="88"/>
    </row>
    <row r="162" spans="2:51" ht="7.05" customHeight="1" x14ac:dyDescent="0.3">
      <c r="B162" s="88"/>
      <c r="C162" s="88"/>
      <c r="D162" s="88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8"/>
      <c r="AP162" s="88"/>
      <c r="AQ162" s="88"/>
      <c r="AR162" s="88"/>
      <c r="AS162" s="88"/>
      <c r="AT162" s="88"/>
      <c r="AU162" s="88"/>
      <c r="AV162" s="88"/>
      <c r="AW162" s="88"/>
      <c r="AX162" s="88"/>
      <c r="AY162" s="88"/>
    </row>
    <row r="163" spans="2:51" ht="7.05" customHeight="1" x14ac:dyDescent="0.3">
      <c r="B163" s="88"/>
      <c r="C163" s="88"/>
      <c r="D163" s="88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</row>
    <row r="164" spans="2:51" ht="7.05" customHeight="1" x14ac:dyDescent="0.3">
      <c r="B164" s="88"/>
      <c r="C164" s="88"/>
      <c r="D164" s="88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8"/>
      <c r="AP164" s="88"/>
      <c r="AQ164" s="88"/>
      <c r="AR164" s="88"/>
      <c r="AS164" s="88"/>
      <c r="AT164" s="88"/>
      <c r="AU164" s="88"/>
      <c r="AV164" s="88"/>
      <c r="AW164" s="88"/>
      <c r="AX164" s="88"/>
      <c r="AY164" s="88"/>
    </row>
    <row r="165" spans="2:51" ht="7.05" customHeight="1" x14ac:dyDescent="0.3">
      <c r="B165" s="88"/>
      <c r="C165" s="88"/>
      <c r="D165" s="88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8"/>
      <c r="AP165" s="88"/>
      <c r="AQ165" s="88"/>
      <c r="AR165" s="88"/>
      <c r="AS165" s="88"/>
      <c r="AT165" s="88"/>
      <c r="AU165" s="88"/>
      <c r="AV165" s="88"/>
      <c r="AW165" s="88"/>
      <c r="AX165" s="88"/>
      <c r="AY165" s="88"/>
    </row>
    <row r="166" spans="2:51" ht="7.05" customHeight="1" x14ac:dyDescent="0.3">
      <c r="B166" s="88"/>
      <c r="C166" s="88"/>
      <c r="D166" s="88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8"/>
      <c r="AP166" s="88"/>
      <c r="AQ166" s="88"/>
      <c r="AR166" s="88"/>
      <c r="AS166" s="88"/>
      <c r="AT166" s="88"/>
      <c r="AU166" s="88"/>
      <c r="AV166" s="88"/>
      <c r="AW166" s="88"/>
      <c r="AX166" s="88"/>
      <c r="AY166" s="88"/>
    </row>
    <row r="167" spans="2:51" ht="7.05" customHeight="1" x14ac:dyDescent="0.3">
      <c r="B167" s="88"/>
      <c r="C167" s="88"/>
      <c r="D167" s="88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8"/>
      <c r="AP167" s="88"/>
      <c r="AQ167" s="88"/>
      <c r="AR167" s="88"/>
      <c r="AS167" s="88"/>
      <c r="AT167" s="88"/>
      <c r="AU167" s="88"/>
      <c r="AV167" s="88"/>
      <c r="AW167" s="88"/>
      <c r="AX167" s="88"/>
      <c r="AY167" s="88"/>
    </row>
    <row r="168" spans="2:51" ht="7.05" customHeight="1" x14ac:dyDescent="0.3">
      <c r="B168" s="88"/>
      <c r="C168" s="88"/>
      <c r="D168" s="88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8"/>
      <c r="AP168" s="88"/>
      <c r="AQ168" s="88"/>
      <c r="AR168" s="88"/>
      <c r="AS168" s="88"/>
      <c r="AT168" s="88"/>
      <c r="AU168" s="88"/>
      <c r="AV168" s="88"/>
      <c r="AW168" s="88"/>
      <c r="AX168" s="88"/>
      <c r="AY168" s="88"/>
    </row>
    <row r="169" spans="2:51" ht="7.05" customHeight="1" x14ac:dyDescent="0.3">
      <c r="B169" s="88"/>
      <c r="C169" s="88"/>
      <c r="D169" s="88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8"/>
      <c r="AP169" s="88"/>
      <c r="AQ169" s="88"/>
      <c r="AR169" s="88"/>
      <c r="AS169" s="88"/>
      <c r="AT169" s="88"/>
      <c r="AU169" s="88"/>
      <c r="AV169" s="88"/>
      <c r="AW169" s="88"/>
      <c r="AX169" s="88"/>
      <c r="AY169" s="88"/>
    </row>
    <row r="170" spans="2:51" ht="7.05" customHeight="1" x14ac:dyDescent="0.3">
      <c r="B170" s="88"/>
      <c r="C170" s="88"/>
      <c r="D170" s="88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8"/>
      <c r="AP170" s="88"/>
      <c r="AQ170" s="88"/>
      <c r="AR170" s="88"/>
      <c r="AS170" s="88"/>
      <c r="AT170" s="88"/>
      <c r="AU170" s="88"/>
      <c r="AV170" s="88"/>
      <c r="AW170" s="88"/>
      <c r="AX170" s="88"/>
      <c r="AY170" s="88"/>
    </row>
    <row r="171" spans="2:51" ht="7.05" customHeight="1" x14ac:dyDescent="0.3">
      <c r="B171" s="88"/>
      <c r="C171" s="88"/>
      <c r="D171" s="88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8"/>
      <c r="AP171" s="88"/>
      <c r="AQ171" s="88"/>
      <c r="AR171" s="88"/>
      <c r="AS171" s="88"/>
      <c r="AT171" s="88"/>
      <c r="AU171" s="88"/>
      <c r="AV171" s="88"/>
      <c r="AW171" s="88"/>
      <c r="AX171" s="88"/>
      <c r="AY171" s="88"/>
    </row>
    <row r="172" spans="2:51" ht="7.05" customHeight="1" x14ac:dyDescent="0.3">
      <c r="B172" s="88"/>
      <c r="C172" s="88"/>
      <c r="D172" s="88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8"/>
      <c r="AP172" s="88"/>
      <c r="AQ172" s="88"/>
      <c r="AR172" s="88"/>
      <c r="AS172" s="88"/>
      <c r="AT172" s="88"/>
      <c r="AU172" s="88"/>
      <c r="AV172" s="88"/>
      <c r="AW172" s="88"/>
      <c r="AX172" s="88"/>
      <c r="AY172" s="88"/>
    </row>
    <row r="173" spans="2:51" ht="7.05" customHeight="1" x14ac:dyDescent="0.3">
      <c r="B173" s="88"/>
      <c r="C173" s="88"/>
      <c r="D173" s="88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8"/>
      <c r="AP173" s="88"/>
      <c r="AQ173" s="88"/>
      <c r="AR173" s="88"/>
      <c r="AS173" s="88"/>
      <c r="AT173" s="88"/>
      <c r="AU173" s="88"/>
      <c r="AV173" s="88"/>
      <c r="AW173" s="88"/>
      <c r="AX173" s="88"/>
      <c r="AY173" s="88"/>
    </row>
    <row r="174" spans="2:51" ht="7.05" customHeight="1" x14ac:dyDescent="0.3">
      <c r="B174" s="88"/>
      <c r="C174" s="88"/>
      <c r="D174" s="88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8"/>
      <c r="AP174" s="88"/>
      <c r="AQ174" s="88"/>
      <c r="AR174" s="88"/>
      <c r="AS174" s="88"/>
      <c r="AT174" s="88"/>
      <c r="AU174" s="88"/>
      <c r="AV174" s="88"/>
      <c r="AW174" s="88"/>
      <c r="AX174" s="88"/>
      <c r="AY174" s="88"/>
    </row>
    <row r="175" spans="2:51" ht="7.05" customHeight="1" x14ac:dyDescent="0.3">
      <c r="B175" s="88"/>
      <c r="C175" s="88"/>
      <c r="D175" s="88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8"/>
      <c r="AP175" s="88"/>
      <c r="AQ175" s="88"/>
      <c r="AR175" s="88"/>
      <c r="AS175" s="88"/>
      <c r="AT175" s="88"/>
      <c r="AU175" s="88"/>
      <c r="AV175" s="88"/>
      <c r="AW175" s="88"/>
      <c r="AX175" s="88"/>
      <c r="AY175" s="88"/>
    </row>
    <row r="176" spans="2:51" ht="7.05" customHeight="1" x14ac:dyDescent="0.3">
      <c r="B176" s="88"/>
      <c r="C176" s="88"/>
      <c r="D176" s="88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8"/>
      <c r="AP176" s="88"/>
      <c r="AQ176" s="88"/>
      <c r="AR176" s="88"/>
      <c r="AS176" s="88"/>
      <c r="AT176" s="88"/>
      <c r="AU176" s="88"/>
      <c r="AV176" s="88"/>
      <c r="AW176" s="88"/>
      <c r="AX176" s="88"/>
      <c r="AY176" s="88"/>
    </row>
    <row r="177" spans="2:51" ht="7.05" customHeight="1" x14ac:dyDescent="0.3">
      <c r="B177" s="88"/>
      <c r="C177" s="88"/>
      <c r="D177" s="88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8"/>
      <c r="AP177" s="88"/>
      <c r="AQ177" s="88"/>
      <c r="AR177" s="88"/>
      <c r="AS177" s="88"/>
      <c r="AT177" s="88"/>
      <c r="AU177" s="88"/>
      <c r="AV177" s="88"/>
      <c r="AW177" s="88"/>
      <c r="AX177" s="88"/>
      <c r="AY177" s="88"/>
    </row>
    <row r="178" spans="2:51" ht="7.05" customHeight="1" x14ac:dyDescent="0.3">
      <c r="B178" s="88"/>
      <c r="C178" s="88"/>
      <c r="D178" s="88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8"/>
      <c r="AP178" s="88"/>
      <c r="AQ178" s="88"/>
      <c r="AR178" s="88"/>
      <c r="AS178" s="88"/>
      <c r="AT178" s="88"/>
      <c r="AU178" s="88"/>
      <c r="AV178" s="88"/>
      <c r="AW178" s="88"/>
      <c r="AX178" s="88"/>
      <c r="AY178" s="88"/>
    </row>
    <row r="179" spans="2:51" ht="7.05" customHeight="1" x14ac:dyDescent="0.3">
      <c r="B179" s="88"/>
      <c r="C179" s="88"/>
      <c r="D179" s="88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8"/>
      <c r="AP179" s="88"/>
      <c r="AQ179" s="88"/>
      <c r="AR179" s="88"/>
      <c r="AS179" s="88"/>
      <c r="AT179" s="88"/>
      <c r="AU179" s="88"/>
      <c r="AV179" s="88"/>
      <c r="AW179" s="88"/>
      <c r="AX179" s="88"/>
      <c r="AY179" s="88"/>
    </row>
    <row r="180" spans="2:51" ht="7.05" customHeight="1" x14ac:dyDescent="0.3">
      <c r="B180" s="88"/>
      <c r="C180" s="88"/>
      <c r="D180" s="88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8"/>
      <c r="AP180" s="88"/>
      <c r="AQ180" s="88"/>
      <c r="AR180" s="88"/>
      <c r="AS180" s="88"/>
      <c r="AT180" s="88"/>
      <c r="AU180" s="88"/>
      <c r="AV180" s="88"/>
      <c r="AW180" s="88"/>
      <c r="AX180" s="88"/>
      <c r="AY180" s="88"/>
    </row>
    <row r="181" spans="2:51" ht="7.05" customHeight="1" x14ac:dyDescent="0.3">
      <c r="B181" s="88"/>
      <c r="C181" s="88"/>
      <c r="D181" s="88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8"/>
      <c r="AP181" s="88"/>
      <c r="AQ181" s="88"/>
      <c r="AR181" s="88"/>
      <c r="AS181" s="88"/>
      <c r="AT181" s="88"/>
      <c r="AU181" s="88"/>
      <c r="AV181" s="88"/>
      <c r="AW181" s="88"/>
      <c r="AX181" s="88"/>
      <c r="AY181" s="88"/>
    </row>
    <row r="182" spans="2:51" ht="7.05" customHeight="1" x14ac:dyDescent="0.3">
      <c r="B182" s="88"/>
      <c r="C182" s="88"/>
      <c r="D182" s="88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</row>
    <row r="183" spans="2:51" ht="7.05" customHeight="1" x14ac:dyDescent="0.3">
      <c r="B183" s="88"/>
      <c r="C183" s="88"/>
      <c r="D183" s="88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8"/>
      <c r="AP183" s="88"/>
      <c r="AQ183" s="88"/>
      <c r="AR183" s="88"/>
      <c r="AS183" s="88"/>
      <c r="AT183" s="88"/>
      <c r="AU183" s="88"/>
      <c r="AV183" s="88"/>
      <c r="AW183" s="88"/>
      <c r="AX183" s="88"/>
      <c r="AY183" s="88"/>
    </row>
    <row r="184" spans="2:51" ht="7.05" customHeight="1" x14ac:dyDescent="0.3">
      <c r="B184" s="88"/>
      <c r="C184" s="88"/>
      <c r="D184" s="88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8"/>
      <c r="AP184" s="88"/>
      <c r="AQ184" s="88"/>
      <c r="AR184" s="88"/>
      <c r="AS184" s="88"/>
      <c r="AT184" s="88"/>
      <c r="AU184" s="88"/>
      <c r="AV184" s="88"/>
      <c r="AW184" s="88"/>
      <c r="AX184" s="88"/>
      <c r="AY184" s="88"/>
    </row>
    <row r="185" spans="2:51" ht="7.05" customHeight="1" x14ac:dyDescent="0.3">
      <c r="B185" s="88"/>
      <c r="C185" s="88"/>
      <c r="D185" s="88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8"/>
      <c r="AP185" s="88"/>
      <c r="AQ185" s="88"/>
      <c r="AR185" s="88"/>
      <c r="AS185" s="88"/>
      <c r="AT185" s="88"/>
      <c r="AU185" s="88"/>
      <c r="AV185" s="88"/>
      <c r="AW185" s="88"/>
      <c r="AX185" s="88"/>
      <c r="AY185" s="88"/>
    </row>
    <row r="186" spans="2:51" ht="7.05" customHeight="1" x14ac:dyDescent="0.3">
      <c r="B186" s="88"/>
      <c r="C186" s="88"/>
      <c r="D186" s="88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8"/>
      <c r="AP186" s="88"/>
      <c r="AQ186" s="88"/>
      <c r="AR186" s="88"/>
      <c r="AS186" s="88"/>
      <c r="AT186" s="88"/>
      <c r="AU186" s="88"/>
      <c r="AV186" s="88"/>
      <c r="AW186" s="88"/>
      <c r="AX186" s="88"/>
      <c r="AY186" s="88"/>
    </row>
    <row r="187" spans="2:51" ht="7.05" customHeight="1" x14ac:dyDescent="0.3">
      <c r="B187" s="88"/>
      <c r="C187" s="88"/>
      <c r="D187" s="88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</row>
    <row r="188" spans="2:51" ht="7.05" customHeight="1" x14ac:dyDescent="0.3">
      <c r="B188" s="88"/>
      <c r="C188" s="88"/>
      <c r="D188" s="88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8"/>
      <c r="AP188" s="88"/>
      <c r="AQ188" s="88"/>
      <c r="AR188" s="88"/>
      <c r="AS188" s="88"/>
      <c r="AT188" s="88"/>
      <c r="AU188" s="88"/>
      <c r="AV188" s="88"/>
      <c r="AW188" s="88"/>
      <c r="AX188" s="88"/>
      <c r="AY188" s="88"/>
    </row>
    <row r="189" spans="2:51" ht="7.05" customHeight="1" x14ac:dyDescent="0.3">
      <c r="B189" s="88"/>
      <c r="C189" s="88"/>
      <c r="D189" s="88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8"/>
      <c r="AP189" s="88"/>
      <c r="AQ189" s="88"/>
      <c r="AR189" s="88"/>
      <c r="AS189" s="88"/>
      <c r="AT189" s="88"/>
      <c r="AU189" s="88"/>
      <c r="AV189" s="88"/>
      <c r="AW189" s="88"/>
      <c r="AX189" s="88"/>
      <c r="AY189" s="88"/>
    </row>
    <row r="190" spans="2:51" ht="7.05" customHeight="1" x14ac:dyDescent="0.3">
      <c r="B190" s="88"/>
      <c r="C190" s="88"/>
      <c r="D190" s="88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8"/>
      <c r="AP190" s="88"/>
      <c r="AQ190" s="88"/>
      <c r="AR190" s="88"/>
      <c r="AS190" s="88"/>
      <c r="AT190" s="88"/>
      <c r="AU190" s="88"/>
      <c r="AV190" s="88"/>
      <c r="AW190" s="88"/>
      <c r="AX190" s="88"/>
      <c r="AY190" s="88"/>
    </row>
    <row r="191" spans="2:51" ht="7.05" customHeight="1" x14ac:dyDescent="0.3">
      <c r="B191" s="88"/>
      <c r="C191" s="88"/>
      <c r="D191" s="88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8"/>
      <c r="AP191" s="88"/>
      <c r="AQ191" s="88"/>
      <c r="AR191" s="88"/>
      <c r="AS191" s="88"/>
      <c r="AT191" s="88"/>
      <c r="AU191" s="88"/>
      <c r="AV191" s="88"/>
      <c r="AW191" s="88"/>
      <c r="AX191" s="88"/>
      <c r="AY191" s="88"/>
    </row>
    <row r="192" spans="2:51" ht="7.05" customHeight="1" x14ac:dyDescent="0.3">
      <c r="B192" s="88"/>
      <c r="C192" s="88"/>
      <c r="D192" s="88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8"/>
      <c r="AP192" s="88"/>
      <c r="AQ192" s="88"/>
      <c r="AR192" s="88"/>
      <c r="AS192" s="88"/>
      <c r="AT192" s="88"/>
      <c r="AU192" s="88"/>
      <c r="AV192" s="88"/>
      <c r="AW192" s="88"/>
      <c r="AX192" s="88"/>
      <c r="AY192" s="88"/>
    </row>
    <row r="193" spans="2:51" ht="7.05" customHeight="1" x14ac:dyDescent="0.3">
      <c r="B193" s="88"/>
      <c r="C193" s="88"/>
      <c r="D193" s="88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</row>
    <row r="194" spans="2:51" ht="7.05" customHeight="1" x14ac:dyDescent="0.3">
      <c r="B194" s="88"/>
      <c r="C194" s="88"/>
      <c r="D194" s="88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8"/>
      <c r="AP194" s="88"/>
      <c r="AQ194" s="88"/>
      <c r="AR194" s="88"/>
      <c r="AS194" s="88"/>
      <c r="AT194" s="88"/>
      <c r="AU194" s="88"/>
      <c r="AV194" s="88"/>
      <c r="AW194" s="88"/>
      <c r="AX194" s="88"/>
      <c r="AY194" s="88"/>
    </row>
    <row r="195" spans="2:51" ht="7.05" customHeight="1" x14ac:dyDescent="0.3">
      <c r="B195" s="88"/>
      <c r="C195" s="88"/>
      <c r="D195" s="88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8"/>
      <c r="AP195" s="88"/>
      <c r="AQ195" s="88"/>
      <c r="AR195" s="88"/>
      <c r="AS195" s="88"/>
      <c r="AT195" s="88"/>
      <c r="AU195" s="88"/>
      <c r="AV195" s="88"/>
      <c r="AW195" s="88"/>
      <c r="AX195" s="88"/>
      <c r="AY195" s="88"/>
    </row>
    <row r="196" spans="2:51" ht="7.05" customHeight="1" x14ac:dyDescent="0.3">
      <c r="B196" s="88"/>
      <c r="C196" s="88"/>
      <c r="D196" s="88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8"/>
      <c r="AP196" s="88"/>
      <c r="AQ196" s="88"/>
      <c r="AR196" s="88"/>
      <c r="AS196" s="88"/>
      <c r="AT196" s="88"/>
      <c r="AU196" s="88"/>
      <c r="AV196" s="88"/>
      <c r="AW196" s="88"/>
      <c r="AX196" s="88"/>
      <c r="AY196" s="88"/>
    </row>
    <row r="197" spans="2:51" ht="7.05" customHeight="1" x14ac:dyDescent="0.3">
      <c r="B197" s="88"/>
      <c r="C197" s="88"/>
      <c r="D197" s="88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8"/>
      <c r="AP197" s="88"/>
      <c r="AQ197" s="88"/>
      <c r="AR197" s="88"/>
      <c r="AS197" s="88"/>
      <c r="AT197" s="88"/>
      <c r="AU197" s="88"/>
      <c r="AV197" s="88"/>
      <c r="AW197" s="88"/>
      <c r="AX197" s="88"/>
      <c r="AY197" s="88"/>
    </row>
    <row r="198" spans="2:51" ht="7.05" customHeight="1" x14ac:dyDescent="0.3">
      <c r="B198" s="88"/>
      <c r="C198" s="88"/>
      <c r="D198" s="88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8"/>
      <c r="AP198" s="88"/>
      <c r="AQ198" s="88"/>
      <c r="AR198" s="88"/>
      <c r="AS198" s="88"/>
      <c r="AT198" s="88"/>
      <c r="AU198" s="88"/>
      <c r="AV198" s="88"/>
      <c r="AW198" s="88"/>
      <c r="AX198" s="88"/>
      <c r="AY198" s="88"/>
    </row>
    <row r="199" spans="2:51" ht="7.05" customHeight="1" x14ac:dyDescent="0.3">
      <c r="B199" s="88"/>
      <c r="C199" s="88"/>
      <c r="D199" s="88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8"/>
      <c r="AP199" s="88"/>
      <c r="AQ199" s="88"/>
      <c r="AR199" s="88"/>
      <c r="AS199" s="88"/>
      <c r="AT199" s="88"/>
      <c r="AU199" s="88"/>
      <c r="AV199" s="88"/>
      <c r="AW199" s="88"/>
      <c r="AX199" s="88"/>
      <c r="AY199" s="88"/>
    </row>
    <row r="200" spans="2:51" ht="7.05" customHeight="1" x14ac:dyDescent="0.3">
      <c r="B200" s="88"/>
      <c r="C200" s="88"/>
      <c r="D200" s="88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8"/>
      <c r="AP200" s="88"/>
      <c r="AQ200" s="88"/>
      <c r="AR200" s="88"/>
      <c r="AS200" s="88"/>
      <c r="AT200" s="88"/>
      <c r="AU200" s="88"/>
      <c r="AV200" s="88"/>
      <c r="AW200" s="88"/>
      <c r="AX200" s="88"/>
      <c r="AY200" s="88"/>
    </row>
    <row r="201" spans="2:51" ht="7.05" customHeight="1" x14ac:dyDescent="0.3">
      <c r="B201" s="88"/>
      <c r="C201" s="88"/>
      <c r="D201" s="88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8"/>
      <c r="AP201" s="88"/>
      <c r="AQ201" s="88"/>
      <c r="AR201" s="88"/>
      <c r="AS201" s="88"/>
      <c r="AT201" s="88"/>
      <c r="AU201" s="88"/>
      <c r="AV201" s="88"/>
      <c r="AW201" s="88"/>
      <c r="AX201" s="88"/>
      <c r="AY201" s="88"/>
    </row>
    <row r="202" spans="2:51" ht="7.05" customHeight="1" x14ac:dyDescent="0.3">
      <c r="B202" s="88"/>
      <c r="C202" s="88"/>
      <c r="D202" s="88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8"/>
      <c r="AP202" s="88"/>
      <c r="AQ202" s="88"/>
      <c r="AR202" s="88"/>
      <c r="AS202" s="88"/>
      <c r="AT202" s="88"/>
      <c r="AU202" s="88"/>
      <c r="AV202" s="88"/>
      <c r="AW202" s="88"/>
      <c r="AX202" s="88"/>
      <c r="AY202" s="88"/>
    </row>
    <row r="203" spans="2:51" ht="7.05" customHeight="1" x14ac:dyDescent="0.3">
      <c r="B203" s="88"/>
      <c r="C203" s="88"/>
      <c r="D203" s="88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8"/>
      <c r="AP203" s="88"/>
      <c r="AQ203" s="88"/>
      <c r="AR203" s="88"/>
      <c r="AS203" s="88"/>
      <c r="AT203" s="88"/>
      <c r="AU203" s="88"/>
      <c r="AV203" s="88"/>
      <c r="AW203" s="88"/>
      <c r="AX203" s="88"/>
      <c r="AY203" s="88"/>
    </row>
    <row r="204" spans="2:51" ht="7.05" customHeight="1" x14ac:dyDescent="0.3">
      <c r="B204" s="88"/>
      <c r="C204" s="88"/>
      <c r="D204" s="88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8"/>
      <c r="AP204" s="88"/>
      <c r="AQ204" s="88"/>
      <c r="AR204" s="88"/>
      <c r="AS204" s="88"/>
      <c r="AT204" s="88"/>
      <c r="AU204" s="88"/>
      <c r="AV204" s="88"/>
      <c r="AW204" s="88"/>
      <c r="AX204" s="88"/>
      <c r="AY204" s="88"/>
    </row>
    <row r="205" spans="2:51" ht="7.05" customHeight="1" x14ac:dyDescent="0.3">
      <c r="B205" s="88"/>
      <c r="C205" s="88"/>
      <c r="D205" s="88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8"/>
      <c r="AP205" s="88"/>
      <c r="AQ205" s="88"/>
      <c r="AR205" s="88"/>
      <c r="AS205" s="88"/>
      <c r="AT205" s="88"/>
      <c r="AU205" s="88"/>
      <c r="AV205" s="88"/>
      <c r="AW205" s="88"/>
      <c r="AX205" s="88"/>
      <c r="AY205" s="88"/>
    </row>
    <row r="206" spans="2:51" ht="7.05" customHeight="1" x14ac:dyDescent="0.3">
      <c r="B206" s="88"/>
      <c r="C206" s="88"/>
      <c r="D206" s="88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8"/>
      <c r="AP206" s="88"/>
      <c r="AQ206" s="88"/>
      <c r="AR206" s="88"/>
      <c r="AS206" s="88"/>
      <c r="AT206" s="88"/>
      <c r="AU206" s="88"/>
      <c r="AV206" s="88"/>
      <c r="AW206" s="88"/>
      <c r="AX206" s="88"/>
      <c r="AY206" s="88"/>
    </row>
    <row r="207" spans="2:51" ht="7.05" customHeight="1" x14ac:dyDescent="0.3">
      <c r="B207" s="88"/>
      <c r="C207" s="88"/>
      <c r="D207" s="88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8"/>
      <c r="AP207" s="88"/>
      <c r="AQ207" s="88"/>
      <c r="AR207" s="88"/>
      <c r="AS207" s="88"/>
      <c r="AT207" s="88"/>
      <c r="AU207" s="88"/>
      <c r="AV207" s="88"/>
      <c r="AW207" s="88"/>
      <c r="AX207" s="88"/>
      <c r="AY207" s="88"/>
    </row>
    <row r="208" spans="2:51" ht="7.05" customHeight="1" x14ac:dyDescent="0.3">
      <c r="B208" s="88"/>
      <c r="C208" s="88"/>
      <c r="D208" s="88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8"/>
      <c r="AP208" s="88"/>
      <c r="AQ208" s="88"/>
      <c r="AR208" s="88"/>
      <c r="AS208" s="88"/>
      <c r="AT208" s="88"/>
      <c r="AU208" s="88"/>
      <c r="AV208" s="88"/>
      <c r="AW208" s="88"/>
      <c r="AX208" s="88"/>
      <c r="AY208" s="88"/>
    </row>
    <row r="209" spans="2:51" ht="7.05" customHeight="1" x14ac:dyDescent="0.3">
      <c r="B209" s="88"/>
      <c r="C209" s="88"/>
      <c r="D209" s="88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8"/>
      <c r="AP209" s="88"/>
      <c r="AQ209" s="88"/>
      <c r="AR209" s="88"/>
      <c r="AS209" s="88"/>
      <c r="AT209" s="88"/>
      <c r="AU209" s="88"/>
      <c r="AV209" s="88"/>
      <c r="AW209" s="88"/>
      <c r="AX209" s="88"/>
      <c r="AY209" s="88"/>
    </row>
    <row r="210" spans="2:51" ht="7.05" customHeight="1" x14ac:dyDescent="0.3">
      <c r="B210" s="88"/>
      <c r="C210" s="88"/>
      <c r="D210" s="88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8"/>
      <c r="AP210" s="88"/>
      <c r="AQ210" s="88"/>
      <c r="AR210" s="88"/>
      <c r="AS210" s="88"/>
      <c r="AT210" s="88"/>
      <c r="AU210" s="88"/>
      <c r="AV210" s="88"/>
      <c r="AW210" s="88"/>
      <c r="AX210" s="88"/>
      <c r="AY210" s="88"/>
    </row>
    <row r="211" spans="2:51" ht="7.05" customHeight="1" x14ac:dyDescent="0.3">
      <c r="B211" s="88"/>
      <c r="C211" s="88"/>
      <c r="D211" s="88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8"/>
      <c r="AP211" s="88"/>
      <c r="AQ211" s="88"/>
      <c r="AR211" s="88"/>
      <c r="AS211" s="88"/>
      <c r="AT211" s="88"/>
      <c r="AU211" s="88"/>
      <c r="AV211" s="88"/>
      <c r="AW211" s="88"/>
      <c r="AX211" s="88"/>
      <c r="AY211" s="88"/>
    </row>
    <row r="212" spans="2:51" ht="7.05" customHeight="1" x14ac:dyDescent="0.3">
      <c r="B212" s="88"/>
      <c r="C212" s="88"/>
      <c r="D212" s="88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8"/>
      <c r="AP212" s="88"/>
      <c r="AQ212" s="88"/>
      <c r="AR212" s="88"/>
      <c r="AS212" s="88"/>
      <c r="AT212" s="88"/>
      <c r="AU212" s="88"/>
      <c r="AV212" s="88"/>
      <c r="AW212" s="88"/>
      <c r="AX212" s="88"/>
      <c r="AY212" s="88"/>
    </row>
    <row r="213" spans="2:51" ht="7.05" customHeight="1" x14ac:dyDescent="0.3">
      <c r="B213" s="88"/>
      <c r="C213" s="88"/>
      <c r="D213" s="88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8"/>
      <c r="AP213" s="88"/>
      <c r="AQ213" s="88"/>
      <c r="AR213" s="88"/>
      <c r="AS213" s="88"/>
      <c r="AT213" s="88"/>
      <c r="AU213" s="88"/>
      <c r="AV213" s="88"/>
      <c r="AW213" s="88"/>
      <c r="AX213" s="88"/>
      <c r="AY213" s="88"/>
    </row>
    <row r="214" spans="2:51" ht="7.05" customHeight="1" x14ac:dyDescent="0.3">
      <c r="B214" s="88"/>
      <c r="C214" s="88"/>
      <c r="D214" s="88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8"/>
      <c r="AP214" s="88"/>
      <c r="AQ214" s="88"/>
      <c r="AR214" s="88"/>
      <c r="AS214" s="88"/>
      <c r="AT214" s="88"/>
      <c r="AU214" s="88"/>
      <c r="AV214" s="88"/>
      <c r="AW214" s="88"/>
      <c r="AX214" s="88"/>
      <c r="AY214" s="88"/>
    </row>
    <row r="215" spans="2:51" ht="7.05" customHeight="1" x14ac:dyDescent="0.3">
      <c r="B215" s="88"/>
      <c r="C215" s="88"/>
      <c r="D215" s="88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8"/>
      <c r="AP215" s="88"/>
      <c r="AQ215" s="88"/>
      <c r="AR215" s="88"/>
      <c r="AS215" s="88"/>
      <c r="AT215" s="88"/>
      <c r="AU215" s="88"/>
      <c r="AV215" s="88"/>
      <c r="AW215" s="88"/>
      <c r="AX215" s="88"/>
      <c r="AY215" s="88"/>
    </row>
    <row r="216" spans="2:51" ht="7.05" customHeight="1" x14ac:dyDescent="0.3">
      <c r="B216" s="88"/>
      <c r="C216" s="88"/>
      <c r="D216" s="88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8"/>
      <c r="AP216" s="88"/>
      <c r="AQ216" s="88"/>
      <c r="AR216" s="88"/>
      <c r="AS216" s="88"/>
      <c r="AT216" s="88"/>
      <c r="AU216" s="88"/>
      <c r="AV216" s="88"/>
      <c r="AW216" s="88"/>
      <c r="AX216" s="88"/>
      <c r="AY216" s="88"/>
    </row>
    <row r="217" spans="2:51" ht="7.05" customHeight="1" x14ac:dyDescent="0.3">
      <c r="B217" s="88"/>
      <c r="C217" s="88"/>
      <c r="D217" s="88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8"/>
      <c r="AP217" s="88"/>
      <c r="AQ217" s="88"/>
      <c r="AR217" s="88"/>
      <c r="AS217" s="88"/>
      <c r="AT217" s="88"/>
      <c r="AU217" s="88"/>
      <c r="AV217" s="88"/>
      <c r="AW217" s="88"/>
      <c r="AX217" s="88"/>
      <c r="AY217" s="88"/>
    </row>
    <row r="218" spans="2:51" ht="7.05" customHeight="1" x14ac:dyDescent="0.3">
      <c r="B218" s="88"/>
      <c r="C218" s="88"/>
      <c r="D218" s="88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8"/>
      <c r="AP218" s="88"/>
      <c r="AQ218" s="88"/>
      <c r="AR218" s="88"/>
      <c r="AS218" s="88"/>
      <c r="AT218" s="88"/>
      <c r="AU218" s="88"/>
      <c r="AV218" s="88"/>
      <c r="AW218" s="88"/>
      <c r="AX218" s="88"/>
      <c r="AY218" s="88"/>
    </row>
    <row r="219" spans="2:51" ht="7.05" customHeight="1" x14ac:dyDescent="0.3">
      <c r="B219" s="88"/>
      <c r="C219" s="88"/>
      <c r="D219" s="88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8"/>
      <c r="AP219" s="88"/>
      <c r="AQ219" s="88"/>
      <c r="AR219" s="88"/>
      <c r="AS219" s="88"/>
      <c r="AT219" s="88"/>
      <c r="AU219" s="88"/>
      <c r="AV219" s="88"/>
      <c r="AW219" s="88"/>
      <c r="AX219" s="88"/>
      <c r="AY219" s="88"/>
    </row>
    <row r="220" spans="2:51" ht="7.05" customHeight="1" x14ac:dyDescent="0.3">
      <c r="B220" s="88"/>
      <c r="C220" s="88"/>
      <c r="D220" s="88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8"/>
      <c r="AP220" s="88"/>
      <c r="AQ220" s="88"/>
      <c r="AR220" s="88"/>
      <c r="AS220" s="88"/>
      <c r="AT220" s="88"/>
      <c r="AU220" s="88"/>
      <c r="AV220" s="88"/>
      <c r="AW220" s="88"/>
      <c r="AX220" s="88"/>
      <c r="AY220" s="88"/>
    </row>
    <row r="221" spans="2:51" ht="7.05" customHeight="1" x14ac:dyDescent="0.3">
      <c r="B221" s="88"/>
      <c r="C221" s="88"/>
      <c r="D221" s="88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8"/>
      <c r="AP221" s="88"/>
      <c r="AQ221" s="88"/>
      <c r="AR221" s="88"/>
      <c r="AS221" s="88"/>
      <c r="AT221" s="88"/>
      <c r="AU221" s="88"/>
      <c r="AV221" s="88"/>
      <c r="AW221" s="88"/>
      <c r="AX221" s="88"/>
      <c r="AY221" s="88"/>
    </row>
    <row r="222" spans="2:51" ht="7.05" customHeight="1" x14ac:dyDescent="0.3">
      <c r="B222" s="88"/>
      <c r="C222" s="88"/>
      <c r="D222" s="88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8"/>
      <c r="AP222" s="88"/>
      <c r="AQ222" s="88"/>
      <c r="AR222" s="88"/>
      <c r="AS222" s="88"/>
      <c r="AT222" s="88"/>
      <c r="AU222" s="88"/>
      <c r="AV222" s="88"/>
      <c r="AW222" s="88"/>
      <c r="AX222" s="88"/>
      <c r="AY222" s="88"/>
    </row>
    <row r="223" spans="2:51" ht="7.05" customHeight="1" x14ac:dyDescent="0.3">
      <c r="B223" s="88"/>
      <c r="C223" s="88"/>
      <c r="D223" s="88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8"/>
      <c r="AP223" s="88"/>
      <c r="AQ223" s="88"/>
      <c r="AR223" s="88"/>
      <c r="AS223" s="88"/>
      <c r="AT223" s="88"/>
      <c r="AU223" s="88"/>
      <c r="AV223" s="88"/>
      <c r="AW223" s="88"/>
      <c r="AX223" s="88"/>
      <c r="AY223" s="88"/>
    </row>
    <row r="224" spans="2:51" ht="7.05" customHeight="1" x14ac:dyDescent="0.3">
      <c r="B224" s="88"/>
      <c r="C224" s="88"/>
      <c r="D224" s="88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8"/>
      <c r="AP224" s="88"/>
      <c r="AQ224" s="88"/>
      <c r="AR224" s="88"/>
      <c r="AS224" s="88"/>
      <c r="AT224" s="88"/>
      <c r="AU224" s="88"/>
      <c r="AV224" s="88"/>
      <c r="AW224" s="88"/>
      <c r="AX224" s="88"/>
      <c r="AY224" s="88"/>
    </row>
    <row r="225" spans="2:51" ht="7.05" customHeight="1" x14ac:dyDescent="0.3">
      <c r="B225" s="88"/>
      <c r="C225" s="88"/>
      <c r="D225" s="88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8"/>
      <c r="AP225" s="88"/>
      <c r="AQ225" s="88"/>
      <c r="AR225" s="88"/>
      <c r="AS225" s="88"/>
      <c r="AT225" s="88"/>
      <c r="AU225" s="88"/>
      <c r="AV225" s="88"/>
      <c r="AW225" s="88"/>
      <c r="AX225" s="88"/>
      <c r="AY225" s="88"/>
    </row>
    <row r="226" spans="2:51" ht="7.05" customHeight="1" x14ac:dyDescent="0.3">
      <c r="B226" s="88"/>
      <c r="C226" s="88"/>
      <c r="D226" s="88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8"/>
      <c r="AP226" s="88"/>
      <c r="AQ226" s="88"/>
      <c r="AR226" s="88"/>
      <c r="AS226" s="88"/>
      <c r="AT226" s="88"/>
      <c r="AU226" s="88"/>
      <c r="AV226" s="88"/>
      <c r="AW226" s="88"/>
      <c r="AX226" s="88"/>
      <c r="AY226" s="88"/>
    </row>
    <row r="227" spans="2:51" ht="7.05" customHeight="1" x14ac:dyDescent="0.3">
      <c r="B227" s="88"/>
      <c r="C227" s="88"/>
      <c r="D227" s="88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8"/>
      <c r="AP227" s="88"/>
      <c r="AQ227" s="88"/>
      <c r="AR227" s="88"/>
      <c r="AS227" s="88"/>
      <c r="AT227" s="88"/>
      <c r="AU227" s="88"/>
      <c r="AV227" s="88"/>
      <c r="AW227" s="88"/>
      <c r="AX227" s="88"/>
      <c r="AY227" s="88"/>
    </row>
    <row r="228" spans="2:51" ht="7.05" customHeight="1" x14ac:dyDescent="0.3">
      <c r="B228" s="88"/>
      <c r="C228" s="88"/>
      <c r="D228" s="88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8"/>
      <c r="AP228" s="88"/>
      <c r="AQ228" s="88"/>
      <c r="AR228" s="88"/>
      <c r="AS228" s="88"/>
      <c r="AT228" s="88"/>
      <c r="AU228" s="88"/>
      <c r="AV228" s="88"/>
      <c r="AW228" s="88"/>
      <c r="AX228" s="88"/>
      <c r="AY228" s="88"/>
    </row>
    <row r="229" spans="2:51" ht="7.05" customHeight="1" x14ac:dyDescent="0.3">
      <c r="B229" s="88"/>
      <c r="C229" s="88"/>
      <c r="D229" s="88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8"/>
      <c r="AP229" s="88"/>
      <c r="AQ229" s="88"/>
      <c r="AR229" s="88"/>
      <c r="AS229" s="88"/>
      <c r="AT229" s="88"/>
      <c r="AU229" s="88"/>
      <c r="AV229" s="88"/>
      <c r="AW229" s="88"/>
      <c r="AX229" s="88"/>
      <c r="AY229" s="88"/>
    </row>
    <row r="230" spans="2:51" ht="7.05" customHeight="1" x14ac:dyDescent="0.3">
      <c r="B230" s="88"/>
      <c r="C230" s="88"/>
      <c r="D230" s="88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8"/>
      <c r="AP230" s="88"/>
      <c r="AQ230" s="88"/>
      <c r="AR230" s="88"/>
      <c r="AS230" s="88"/>
      <c r="AT230" s="88"/>
      <c r="AU230" s="88"/>
      <c r="AV230" s="88"/>
      <c r="AW230" s="88"/>
      <c r="AX230" s="88"/>
      <c r="AY230" s="88"/>
    </row>
    <row r="231" spans="2:51" ht="7.05" customHeight="1" x14ac:dyDescent="0.3">
      <c r="B231" s="88"/>
      <c r="C231" s="88"/>
      <c r="D231" s="88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8"/>
      <c r="AP231" s="88"/>
      <c r="AQ231" s="88"/>
      <c r="AR231" s="88"/>
      <c r="AS231" s="88"/>
      <c r="AT231" s="88"/>
      <c r="AU231" s="88"/>
      <c r="AV231" s="88"/>
      <c r="AW231" s="88"/>
      <c r="AX231" s="88"/>
      <c r="AY231" s="88"/>
    </row>
    <row r="232" spans="2:51" ht="7.05" customHeight="1" x14ac:dyDescent="0.3">
      <c r="B232" s="88"/>
      <c r="C232" s="88"/>
      <c r="D232" s="88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8"/>
      <c r="AP232" s="88"/>
      <c r="AQ232" s="88"/>
      <c r="AR232" s="88"/>
      <c r="AS232" s="88"/>
      <c r="AT232" s="88"/>
      <c r="AU232" s="88"/>
      <c r="AV232" s="88"/>
      <c r="AW232" s="88"/>
      <c r="AX232" s="88"/>
      <c r="AY232" s="88"/>
    </row>
    <row r="233" spans="2:51" ht="7.05" customHeight="1" x14ac:dyDescent="0.3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8"/>
      <c r="AN233" s="88"/>
      <c r="AO233" s="88"/>
      <c r="AP233" s="88"/>
      <c r="AQ233" s="88"/>
      <c r="AR233" s="88"/>
      <c r="AS233" s="88"/>
      <c r="AT233" s="88"/>
      <c r="AU233" s="88"/>
      <c r="AV233" s="88"/>
      <c r="AW233" s="88"/>
      <c r="AX233" s="88"/>
      <c r="AY233" s="88"/>
    </row>
    <row r="234" spans="2:51" ht="7.05" customHeight="1" x14ac:dyDescent="0.3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  <c r="AU234" s="88"/>
      <c r="AV234" s="88"/>
      <c r="AW234" s="88"/>
      <c r="AX234" s="88"/>
      <c r="AY234" s="88"/>
    </row>
    <row r="235" spans="2:51" ht="7.05" customHeight="1" x14ac:dyDescent="0.3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</row>
    <row r="236" spans="2:51" ht="7.05" customHeight="1" x14ac:dyDescent="0.3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8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88"/>
      <c r="AY236" s="88"/>
    </row>
    <row r="237" spans="2:51" ht="7.05" customHeight="1" x14ac:dyDescent="0.3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  <c r="AU237" s="88"/>
      <c r="AV237" s="88"/>
      <c r="AW237" s="88"/>
      <c r="AX237" s="88"/>
      <c r="AY237" s="88"/>
    </row>
    <row r="238" spans="2:51" ht="7.05" customHeight="1" x14ac:dyDescent="0.3"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88"/>
      <c r="AR238" s="88"/>
      <c r="AS238" s="88"/>
      <c r="AT238" s="88"/>
      <c r="AU238" s="88"/>
      <c r="AV238" s="88"/>
      <c r="AW238" s="88"/>
      <c r="AX238" s="88"/>
      <c r="AY238" s="88"/>
    </row>
    <row r="239" spans="2:51" ht="7.05" customHeight="1" x14ac:dyDescent="0.3"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  <c r="AM239" s="88"/>
      <c r="AN239" s="88"/>
      <c r="AO239" s="88"/>
      <c r="AP239" s="88"/>
      <c r="AQ239" s="88"/>
      <c r="AR239" s="88"/>
      <c r="AS239" s="88"/>
      <c r="AT239" s="88"/>
      <c r="AU239" s="88"/>
      <c r="AV239" s="88"/>
      <c r="AW239" s="88"/>
      <c r="AX239" s="88"/>
      <c r="AY239" s="88"/>
    </row>
    <row r="240" spans="2:51" ht="7.05" customHeight="1" x14ac:dyDescent="0.3"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88"/>
      <c r="AR240" s="88"/>
      <c r="AS240" s="88"/>
      <c r="AT240" s="88"/>
      <c r="AU240" s="88"/>
      <c r="AV240" s="88"/>
      <c r="AW240" s="88"/>
      <c r="AX240" s="88"/>
      <c r="AY240" s="88"/>
    </row>
    <row r="241" spans="2:51" ht="7.05" customHeight="1" x14ac:dyDescent="0.3"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88"/>
      <c r="AR241" s="88"/>
      <c r="AS241" s="88"/>
      <c r="AT241" s="88"/>
      <c r="AU241" s="88"/>
      <c r="AV241" s="88"/>
      <c r="AW241" s="88"/>
      <c r="AX241" s="88"/>
      <c r="AY241" s="88"/>
    </row>
    <row r="242" spans="2:51" ht="7.05" customHeight="1" x14ac:dyDescent="0.3"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8"/>
      <c r="AP242" s="88"/>
      <c r="AQ242" s="88"/>
      <c r="AR242" s="88"/>
      <c r="AS242" s="88"/>
      <c r="AT242" s="88"/>
      <c r="AU242" s="88"/>
      <c r="AV242" s="88"/>
      <c r="AW242" s="88"/>
      <c r="AX242" s="88"/>
      <c r="AY242" s="88"/>
    </row>
    <row r="243" spans="2:51" ht="7.05" customHeight="1" x14ac:dyDescent="0.3"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88"/>
      <c r="AO243" s="88"/>
      <c r="AP243" s="88"/>
      <c r="AQ243" s="88"/>
      <c r="AR243" s="88"/>
      <c r="AS243" s="88"/>
      <c r="AT243" s="88"/>
      <c r="AU243" s="88"/>
      <c r="AV243" s="88"/>
      <c r="AW243" s="88"/>
      <c r="AX243" s="88"/>
      <c r="AY243" s="88"/>
    </row>
    <row r="244" spans="2:51" ht="7.05" customHeight="1" x14ac:dyDescent="0.3"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  <c r="AO244" s="88"/>
      <c r="AP244" s="88"/>
      <c r="AQ244" s="88"/>
      <c r="AR244" s="88"/>
      <c r="AS244" s="88"/>
      <c r="AT244" s="88"/>
      <c r="AU244" s="88"/>
      <c r="AV244" s="88"/>
      <c r="AW244" s="88"/>
      <c r="AX244" s="88"/>
      <c r="AY244" s="88"/>
    </row>
    <row r="245" spans="2:51" ht="7.05" customHeight="1" x14ac:dyDescent="0.3"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88"/>
      <c r="AR245" s="88"/>
      <c r="AS245" s="88"/>
      <c r="AT245" s="88"/>
      <c r="AU245" s="88"/>
      <c r="AV245" s="88"/>
      <c r="AW245" s="88"/>
      <c r="AX245" s="88"/>
      <c r="AY245" s="88"/>
    </row>
    <row r="246" spans="2:51" ht="7.05" customHeight="1" x14ac:dyDescent="0.3"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88"/>
      <c r="AO246" s="88"/>
      <c r="AP246" s="88"/>
      <c r="AQ246" s="88"/>
      <c r="AR246" s="88"/>
      <c r="AS246" s="88"/>
      <c r="AT246" s="88"/>
      <c r="AU246" s="88"/>
      <c r="AV246" s="88"/>
      <c r="AW246" s="88"/>
      <c r="AX246" s="88"/>
      <c r="AY246" s="88"/>
    </row>
    <row r="247" spans="2:51" ht="7.05" customHeight="1" x14ac:dyDescent="0.3"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88"/>
      <c r="AR247" s="88"/>
      <c r="AS247" s="88"/>
      <c r="AT247" s="88"/>
      <c r="AU247" s="88"/>
      <c r="AV247" s="88"/>
      <c r="AW247" s="88"/>
      <c r="AX247" s="88"/>
      <c r="AY247" s="88"/>
    </row>
    <row r="248" spans="2:51" ht="7.05" customHeight="1" x14ac:dyDescent="0.3"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88"/>
      <c r="AR248" s="88"/>
      <c r="AS248" s="88"/>
      <c r="AT248" s="88"/>
      <c r="AU248" s="88"/>
      <c r="AV248" s="88"/>
      <c r="AW248" s="88"/>
      <c r="AX248" s="88"/>
      <c r="AY248" s="88"/>
    </row>
    <row r="249" spans="2:51" ht="7.05" customHeight="1" x14ac:dyDescent="0.3"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88"/>
      <c r="AV249" s="88"/>
      <c r="AW249" s="88"/>
      <c r="AX249" s="88"/>
      <c r="AY249" s="88"/>
    </row>
    <row r="250" spans="2:51" ht="7.05" customHeight="1" x14ac:dyDescent="0.3"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88"/>
      <c r="AR250" s="88"/>
      <c r="AS250" s="88"/>
      <c r="AT250" s="88"/>
      <c r="AU250" s="88"/>
      <c r="AV250" s="88"/>
      <c r="AW250" s="88"/>
      <c r="AX250" s="88"/>
      <c r="AY250" s="88"/>
    </row>
    <row r="251" spans="2:51" ht="7.05" customHeight="1" x14ac:dyDescent="0.3"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88"/>
    </row>
    <row r="252" spans="2:51" ht="7.05" customHeight="1" x14ac:dyDescent="0.3"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88"/>
      <c r="AV252" s="88"/>
      <c r="AW252" s="88"/>
      <c r="AX252" s="88"/>
      <c r="AY252" s="88"/>
    </row>
    <row r="253" spans="2:51" ht="7.05" customHeight="1" x14ac:dyDescent="0.3"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88"/>
      <c r="AV253" s="88"/>
      <c r="AW253" s="88"/>
      <c r="AX253" s="88"/>
      <c r="AY253" s="88"/>
    </row>
    <row r="254" spans="2:51" ht="7.05" customHeight="1" x14ac:dyDescent="0.3"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88"/>
      <c r="AR254" s="88"/>
      <c r="AS254" s="88"/>
      <c r="AT254" s="88"/>
      <c r="AU254" s="88"/>
      <c r="AV254" s="88"/>
      <c r="AW254" s="88"/>
      <c r="AX254" s="88"/>
      <c r="AY254" s="88"/>
    </row>
    <row r="255" spans="2:51" ht="7.05" customHeight="1" x14ac:dyDescent="0.3"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88"/>
    </row>
    <row r="256" spans="2:51" ht="7.05" customHeight="1" x14ac:dyDescent="0.3"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88"/>
      <c r="AR256" s="88"/>
      <c r="AS256" s="88"/>
      <c r="AT256" s="88"/>
      <c r="AU256" s="88"/>
      <c r="AV256" s="88"/>
      <c r="AW256" s="88"/>
      <c r="AX256" s="88"/>
      <c r="AY256" s="88"/>
    </row>
    <row r="257" spans="2:51" ht="7.05" customHeight="1" x14ac:dyDescent="0.3"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88"/>
      <c r="AV257" s="88"/>
      <c r="AW257" s="88"/>
      <c r="AX257" s="88"/>
      <c r="AY257" s="88"/>
    </row>
    <row r="258" spans="2:51" ht="7.05" customHeight="1" x14ac:dyDescent="0.3"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88"/>
    </row>
    <row r="259" spans="2:51" ht="7.05" customHeight="1" x14ac:dyDescent="0.3"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88"/>
    </row>
    <row r="260" spans="2:51" ht="7.05" customHeight="1" x14ac:dyDescent="0.3"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88"/>
    </row>
    <row r="261" spans="2:51" ht="7.05" customHeight="1" x14ac:dyDescent="0.3"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8"/>
      <c r="AP261" s="88"/>
      <c r="AQ261" s="88"/>
      <c r="AR261" s="88"/>
      <c r="AS261" s="88"/>
      <c r="AT261" s="88"/>
      <c r="AU261" s="88"/>
      <c r="AV261" s="88"/>
      <c r="AW261" s="88"/>
      <c r="AX261" s="88"/>
      <c r="AY261" s="88"/>
    </row>
    <row r="262" spans="2:51" ht="7.05" customHeight="1" x14ac:dyDescent="0.3"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8"/>
      <c r="AP262" s="88"/>
      <c r="AQ262" s="88"/>
      <c r="AR262" s="88"/>
      <c r="AS262" s="88"/>
      <c r="AT262" s="88"/>
      <c r="AU262" s="88"/>
      <c r="AV262" s="88"/>
      <c r="AW262" s="88"/>
      <c r="AX262" s="88"/>
      <c r="AY262" s="88"/>
    </row>
    <row r="263" spans="2:51" ht="7.05" customHeight="1" x14ac:dyDescent="0.3"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88"/>
      <c r="AX263" s="88"/>
      <c r="AY263" s="88"/>
    </row>
    <row r="264" spans="2:51" ht="7.05" customHeight="1" x14ac:dyDescent="0.3"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88"/>
      <c r="AO264" s="88"/>
      <c r="AP264" s="88"/>
      <c r="AQ264" s="88"/>
      <c r="AR264" s="88"/>
      <c r="AS264" s="88"/>
      <c r="AT264" s="88"/>
      <c r="AU264" s="88"/>
      <c r="AV264" s="88"/>
      <c r="AW264" s="88"/>
      <c r="AX264" s="88"/>
      <c r="AY264" s="88"/>
    </row>
    <row r="265" spans="2:51" ht="7.05" customHeight="1" x14ac:dyDescent="0.3"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88"/>
      <c r="AR265" s="88"/>
      <c r="AS265" s="88"/>
      <c r="AT265" s="88"/>
      <c r="AU265" s="88"/>
      <c r="AV265" s="88"/>
      <c r="AW265" s="88"/>
      <c r="AX265" s="88"/>
      <c r="AY265" s="88"/>
    </row>
    <row r="266" spans="2:51" ht="7.05" customHeight="1" x14ac:dyDescent="0.3"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88"/>
      <c r="AR266" s="88"/>
      <c r="AS266" s="88"/>
      <c r="AT266" s="88"/>
      <c r="AU266" s="88"/>
      <c r="AV266" s="88"/>
      <c r="AW266" s="88"/>
      <c r="AX266" s="88"/>
      <c r="AY266" s="88"/>
    </row>
    <row r="267" spans="2:51" ht="7.05" customHeight="1" x14ac:dyDescent="0.3"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88"/>
    </row>
    <row r="268" spans="2:51" ht="7.05" customHeight="1" x14ac:dyDescent="0.3"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88"/>
      <c r="AR268" s="88"/>
      <c r="AS268" s="88"/>
      <c r="AT268" s="88"/>
      <c r="AU268" s="88"/>
      <c r="AV268" s="88"/>
      <c r="AW268" s="88"/>
      <c r="AX268" s="88"/>
      <c r="AY268" s="88"/>
    </row>
    <row r="269" spans="2:51" ht="7.05" customHeight="1" x14ac:dyDescent="0.3"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88"/>
      <c r="AV269" s="88"/>
      <c r="AW269" s="88"/>
      <c r="AX269" s="88"/>
      <c r="AY269" s="88"/>
    </row>
    <row r="270" spans="2:51" ht="7.05" customHeight="1" x14ac:dyDescent="0.3"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8"/>
      <c r="AP270" s="88"/>
      <c r="AQ270" s="88"/>
      <c r="AR270" s="88"/>
      <c r="AS270" s="88"/>
      <c r="AT270" s="88"/>
      <c r="AU270" s="88"/>
      <c r="AV270" s="88"/>
      <c r="AW270" s="88"/>
      <c r="AX270" s="88"/>
      <c r="AY270" s="88"/>
    </row>
    <row r="271" spans="2:51" ht="7.05" customHeight="1" x14ac:dyDescent="0.3"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  <c r="AO271" s="88"/>
      <c r="AP271" s="88"/>
      <c r="AQ271" s="88"/>
      <c r="AR271" s="88"/>
      <c r="AS271" s="88"/>
      <c r="AT271" s="88"/>
      <c r="AU271" s="88"/>
      <c r="AV271" s="88"/>
      <c r="AW271" s="88"/>
      <c r="AX271" s="88"/>
      <c r="AY271" s="88"/>
    </row>
    <row r="272" spans="2:51" ht="7.05" customHeight="1" x14ac:dyDescent="0.3"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88"/>
      <c r="AO272" s="88"/>
      <c r="AP272" s="88"/>
      <c r="AQ272" s="88"/>
      <c r="AR272" s="88"/>
      <c r="AS272" s="88"/>
      <c r="AT272" s="88"/>
      <c r="AU272" s="88"/>
      <c r="AV272" s="88"/>
      <c r="AW272" s="88"/>
      <c r="AX272" s="88"/>
      <c r="AY272" s="88"/>
    </row>
    <row r="273" spans="2:51" ht="7.05" customHeight="1" x14ac:dyDescent="0.3"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88"/>
    </row>
    <row r="274" spans="2:51" ht="7.05" customHeight="1" x14ac:dyDescent="0.3"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88"/>
      <c r="AV274" s="88"/>
      <c r="AW274" s="88"/>
      <c r="AX274" s="88"/>
      <c r="AY274" s="88"/>
    </row>
    <row r="275" spans="2:51" ht="7.05" customHeight="1" x14ac:dyDescent="0.3"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88"/>
      <c r="AR275" s="88"/>
      <c r="AS275" s="88"/>
      <c r="AT275" s="88"/>
      <c r="AU275" s="88"/>
      <c r="AV275" s="88"/>
      <c r="AW275" s="88"/>
      <c r="AX275" s="88"/>
      <c r="AY275" s="88"/>
    </row>
    <row r="276" spans="2:51" ht="7.05" customHeight="1" x14ac:dyDescent="0.3"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88"/>
      <c r="AR276" s="88"/>
      <c r="AS276" s="88"/>
      <c r="AT276" s="88"/>
      <c r="AU276" s="88"/>
      <c r="AV276" s="88"/>
      <c r="AW276" s="88"/>
      <c r="AX276" s="88"/>
      <c r="AY276" s="88"/>
    </row>
    <row r="277" spans="2:51" ht="7.05" customHeight="1" x14ac:dyDescent="0.3"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88"/>
      <c r="AR277" s="88"/>
      <c r="AS277" s="88"/>
      <c r="AT277" s="88"/>
      <c r="AU277" s="88"/>
      <c r="AV277" s="88"/>
      <c r="AW277" s="88"/>
      <c r="AX277" s="88"/>
      <c r="AY277" s="88"/>
    </row>
    <row r="278" spans="2:51" ht="7.05" customHeight="1" x14ac:dyDescent="0.3"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88"/>
      <c r="AR278" s="88"/>
      <c r="AS278" s="88"/>
      <c r="AT278" s="88"/>
      <c r="AU278" s="88"/>
      <c r="AV278" s="88"/>
      <c r="AW278" s="88"/>
      <c r="AX278" s="88"/>
      <c r="AY278" s="88"/>
    </row>
    <row r="279" spans="2:51" ht="7.05" customHeight="1" x14ac:dyDescent="0.3"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88"/>
      <c r="AR279" s="88"/>
      <c r="AS279" s="88"/>
      <c r="AT279" s="88"/>
      <c r="AU279" s="88"/>
      <c r="AV279" s="88"/>
      <c r="AW279" s="88"/>
      <c r="AX279" s="88"/>
      <c r="AY279" s="88"/>
    </row>
    <row r="280" spans="2:51" ht="7.05" customHeight="1" x14ac:dyDescent="0.3"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88"/>
      <c r="AR280" s="88"/>
      <c r="AS280" s="88"/>
      <c r="AT280" s="88"/>
      <c r="AU280" s="88"/>
      <c r="AV280" s="88"/>
      <c r="AW280" s="88"/>
      <c r="AX280" s="88"/>
      <c r="AY280" s="88"/>
    </row>
    <row r="281" spans="2:51" ht="7.05" customHeight="1" x14ac:dyDescent="0.3"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88"/>
      <c r="AR281" s="88"/>
      <c r="AS281" s="88"/>
      <c r="AT281" s="88"/>
      <c r="AU281" s="88"/>
      <c r="AV281" s="88"/>
      <c r="AW281" s="88"/>
      <c r="AX281" s="88"/>
      <c r="AY281" s="88"/>
    </row>
    <row r="282" spans="2:51" ht="7.05" customHeight="1" x14ac:dyDescent="0.3"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88"/>
      <c r="AR282" s="88"/>
      <c r="AS282" s="88"/>
      <c r="AT282" s="88"/>
      <c r="AU282" s="88"/>
      <c r="AV282" s="88"/>
      <c r="AW282" s="88"/>
      <c r="AX282" s="88"/>
      <c r="AY282" s="88"/>
    </row>
    <row r="283" spans="2:51" ht="7.05" customHeight="1" x14ac:dyDescent="0.3"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88"/>
      <c r="AR283" s="88"/>
      <c r="AS283" s="88"/>
      <c r="AT283" s="88"/>
      <c r="AU283" s="88"/>
      <c r="AV283" s="88"/>
      <c r="AW283" s="88"/>
      <c r="AX283" s="88"/>
      <c r="AY283" s="88"/>
    </row>
    <row r="284" spans="2:51" ht="7.05" customHeight="1" x14ac:dyDescent="0.3"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8"/>
      <c r="AP284" s="88"/>
      <c r="AQ284" s="88"/>
      <c r="AR284" s="88"/>
      <c r="AS284" s="88"/>
      <c r="AT284" s="88"/>
      <c r="AU284" s="88"/>
      <c r="AV284" s="88"/>
      <c r="AW284" s="88"/>
      <c r="AX284" s="88"/>
      <c r="AY284" s="88"/>
    </row>
    <row r="285" spans="2:51" ht="7.05" customHeight="1" x14ac:dyDescent="0.3"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88"/>
      <c r="AV285" s="88"/>
      <c r="AW285" s="88"/>
      <c r="AX285" s="88"/>
      <c r="AY285" s="88"/>
    </row>
    <row r="286" spans="2:51" ht="7.05" customHeight="1" x14ac:dyDescent="0.3"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88"/>
      <c r="AO286" s="88"/>
      <c r="AP286" s="88"/>
      <c r="AQ286" s="88"/>
      <c r="AR286" s="88"/>
      <c r="AS286" s="88"/>
      <c r="AT286" s="88"/>
      <c r="AU286" s="88"/>
      <c r="AV286" s="88"/>
      <c r="AW286" s="88"/>
      <c r="AX286" s="88"/>
      <c r="AY286" s="88"/>
    </row>
    <row r="287" spans="2:51" ht="7.05" customHeight="1" x14ac:dyDescent="0.3"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88"/>
      <c r="AR287" s="88"/>
      <c r="AS287" s="88"/>
      <c r="AT287" s="88"/>
      <c r="AU287" s="88"/>
      <c r="AV287" s="88"/>
      <c r="AW287" s="88"/>
      <c r="AX287" s="88"/>
      <c r="AY287" s="88"/>
    </row>
    <row r="288" spans="2:51" ht="7.05" customHeight="1" x14ac:dyDescent="0.3"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88"/>
      <c r="AR288" s="88"/>
      <c r="AS288" s="88"/>
      <c r="AT288" s="88"/>
      <c r="AU288" s="88"/>
      <c r="AV288" s="88"/>
      <c r="AW288" s="88"/>
      <c r="AX288" s="88"/>
      <c r="AY288" s="88"/>
    </row>
    <row r="289" spans="2:51" ht="7.05" customHeight="1" x14ac:dyDescent="0.3"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8"/>
      <c r="AP289" s="88"/>
      <c r="AQ289" s="88"/>
      <c r="AR289" s="88"/>
      <c r="AS289" s="88"/>
      <c r="AT289" s="88"/>
      <c r="AU289" s="88"/>
      <c r="AV289" s="88"/>
      <c r="AW289" s="88"/>
      <c r="AX289" s="88"/>
      <c r="AY289" s="88"/>
    </row>
    <row r="290" spans="2:51" ht="7.05" customHeight="1" x14ac:dyDescent="0.3"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88"/>
      <c r="AR290" s="88"/>
      <c r="AS290" s="88"/>
      <c r="AT290" s="88"/>
      <c r="AU290" s="88"/>
      <c r="AV290" s="88"/>
      <c r="AW290" s="88"/>
      <c r="AX290" s="88"/>
      <c r="AY290" s="88"/>
    </row>
    <row r="291" spans="2:51" ht="7.05" customHeight="1" x14ac:dyDescent="0.3"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8"/>
      <c r="AP291" s="88"/>
      <c r="AQ291" s="88"/>
      <c r="AR291" s="88"/>
      <c r="AS291" s="88"/>
      <c r="AT291" s="88"/>
      <c r="AU291" s="88"/>
      <c r="AV291" s="88"/>
      <c r="AW291" s="88"/>
      <c r="AX291" s="88"/>
      <c r="AY291" s="88"/>
    </row>
    <row r="292" spans="2:51" ht="7.05" customHeight="1" x14ac:dyDescent="0.3"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8"/>
      <c r="AP292" s="88"/>
      <c r="AQ292" s="88"/>
      <c r="AR292" s="88"/>
      <c r="AS292" s="88"/>
      <c r="AT292" s="88"/>
      <c r="AU292" s="88"/>
      <c r="AV292" s="88"/>
      <c r="AW292" s="88"/>
      <c r="AX292" s="88"/>
      <c r="AY292" s="88"/>
    </row>
    <row r="293" spans="2:51" ht="7.05" customHeight="1" x14ac:dyDescent="0.3"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88"/>
      <c r="AR293" s="88"/>
      <c r="AS293" s="88"/>
      <c r="AT293" s="88"/>
      <c r="AU293" s="88"/>
      <c r="AV293" s="88"/>
      <c r="AW293" s="88"/>
      <c r="AX293" s="88"/>
      <c r="AY293" s="88"/>
    </row>
    <row r="294" spans="2:51" ht="7.05" customHeight="1" x14ac:dyDescent="0.3"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88"/>
      <c r="AR294" s="88"/>
      <c r="AS294" s="88"/>
      <c r="AT294" s="88"/>
      <c r="AU294" s="88"/>
      <c r="AV294" s="88"/>
      <c r="AW294" s="88"/>
      <c r="AX294" s="88"/>
      <c r="AY294" s="88"/>
    </row>
    <row r="295" spans="2:51" ht="7.05" customHeight="1" x14ac:dyDescent="0.3"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88"/>
      <c r="AO295" s="88"/>
      <c r="AP295" s="88"/>
      <c r="AQ295" s="88"/>
      <c r="AR295" s="88"/>
      <c r="AS295" s="88"/>
      <c r="AT295" s="88"/>
      <c r="AU295" s="88"/>
      <c r="AV295" s="88"/>
      <c r="AW295" s="88"/>
      <c r="AX295" s="88"/>
      <c r="AY295" s="88"/>
    </row>
    <row r="296" spans="2:51" ht="7.05" customHeight="1" x14ac:dyDescent="0.3"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88"/>
      <c r="AO296" s="88"/>
      <c r="AP296" s="88"/>
      <c r="AQ296" s="88"/>
      <c r="AR296" s="88"/>
      <c r="AS296" s="88"/>
      <c r="AT296" s="88"/>
      <c r="AU296" s="88"/>
      <c r="AV296" s="88"/>
      <c r="AW296" s="88"/>
      <c r="AX296" s="88"/>
      <c r="AY296" s="88"/>
    </row>
    <row r="297" spans="2:51" ht="7.05" customHeight="1" x14ac:dyDescent="0.3"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88"/>
      <c r="AO297" s="88"/>
      <c r="AP297" s="88"/>
      <c r="AQ297" s="88"/>
      <c r="AR297" s="88"/>
      <c r="AS297" s="88"/>
      <c r="AT297" s="88"/>
      <c r="AU297" s="88"/>
      <c r="AV297" s="88"/>
      <c r="AW297" s="88"/>
      <c r="AX297" s="88"/>
      <c r="AY297" s="88"/>
    </row>
    <row r="298" spans="2:51" ht="7.05" customHeight="1" x14ac:dyDescent="0.3"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  <c r="AO298" s="88"/>
      <c r="AP298" s="88"/>
      <c r="AQ298" s="88"/>
      <c r="AR298" s="88"/>
      <c r="AS298" s="88"/>
      <c r="AT298" s="88"/>
      <c r="AU298" s="88"/>
      <c r="AV298" s="88"/>
      <c r="AW298" s="88"/>
      <c r="AX298" s="88"/>
      <c r="AY298" s="88"/>
    </row>
    <row r="299" spans="2:51" ht="7.05" customHeight="1" x14ac:dyDescent="0.3"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88"/>
      <c r="AO299" s="88"/>
      <c r="AP299" s="88"/>
      <c r="AQ299" s="88"/>
      <c r="AR299" s="88"/>
      <c r="AS299" s="88"/>
      <c r="AT299" s="88"/>
      <c r="AU299" s="88"/>
      <c r="AV299" s="88"/>
      <c r="AW299" s="88"/>
      <c r="AX299" s="88"/>
      <c r="AY299" s="88"/>
    </row>
    <row r="300" spans="2:51" ht="7.05" customHeight="1" x14ac:dyDescent="0.3"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88"/>
      <c r="AO300" s="88"/>
      <c r="AP300" s="88"/>
      <c r="AQ300" s="88"/>
      <c r="AR300" s="88"/>
      <c r="AS300" s="88"/>
      <c r="AT300" s="88"/>
      <c r="AU300" s="88"/>
      <c r="AV300" s="88"/>
      <c r="AW300" s="88"/>
      <c r="AX300" s="88"/>
      <c r="AY300" s="88"/>
    </row>
    <row r="301" spans="2:51" ht="7.05" customHeight="1" x14ac:dyDescent="0.3"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8"/>
      <c r="AP301" s="88"/>
      <c r="AQ301" s="88"/>
      <c r="AR301" s="88"/>
      <c r="AS301" s="88"/>
      <c r="AT301" s="88"/>
      <c r="AU301" s="88"/>
      <c r="AV301" s="88"/>
      <c r="AW301" s="88"/>
      <c r="AX301" s="88"/>
      <c r="AY301" s="88"/>
    </row>
    <row r="302" spans="2:51" ht="7.05" customHeight="1" x14ac:dyDescent="0.3"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88"/>
      <c r="AO302" s="88"/>
      <c r="AP302" s="88"/>
      <c r="AQ302" s="88"/>
      <c r="AR302" s="88"/>
      <c r="AS302" s="88"/>
      <c r="AT302" s="88"/>
      <c r="AU302" s="88"/>
      <c r="AV302" s="88"/>
      <c r="AW302" s="88"/>
      <c r="AX302" s="88"/>
      <c r="AY302" s="88"/>
    </row>
    <row r="303" spans="2:51" ht="7.05" customHeight="1" x14ac:dyDescent="0.3"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88"/>
      <c r="AO303" s="88"/>
      <c r="AP303" s="88"/>
      <c r="AQ303" s="88"/>
      <c r="AR303" s="88"/>
      <c r="AS303" s="88"/>
      <c r="AT303" s="88"/>
      <c r="AU303" s="88"/>
      <c r="AV303" s="88"/>
      <c r="AW303" s="88"/>
      <c r="AX303" s="88"/>
      <c r="AY303" s="88"/>
    </row>
    <row r="304" spans="2:51" ht="7.05" customHeight="1" x14ac:dyDescent="0.3"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88"/>
      <c r="AO304" s="88"/>
      <c r="AP304" s="88"/>
      <c r="AQ304" s="88"/>
      <c r="AR304" s="88"/>
      <c r="AS304" s="88"/>
      <c r="AT304" s="88"/>
      <c r="AU304" s="88"/>
      <c r="AV304" s="88"/>
      <c r="AW304" s="88"/>
      <c r="AX304" s="88"/>
      <c r="AY304" s="88"/>
    </row>
    <row r="305" spans="2:51" ht="7.05" customHeight="1" x14ac:dyDescent="0.3"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88"/>
      <c r="AO305" s="88"/>
      <c r="AP305" s="88"/>
      <c r="AQ305" s="88"/>
      <c r="AR305" s="88"/>
      <c r="AS305" s="88"/>
      <c r="AT305" s="88"/>
      <c r="AU305" s="88"/>
      <c r="AV305" s="88"/>
      <c r="AW305" s="88"/>
      <c r="AX305" s="88"/>
      <c r="AY305" s="88"/>
    </row>
    <row r="306" spans="2:51" ht="7.05" customHeight="1" x14ac:dyDescent="0.3"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88"/>
      <c r="AO306" s="88"/>
      <c r="AP306" s="88"/>
      <c r="AQ306" s="88"/>
      <c r="AR306" s="88"/>
      <c r="AS306" s="88"/>
      <c r="AT306" s="88"/>
      <c r="AU306" s="88"/>
      <c r="AV306" s="88"/>
      <c r="AW306" s="88"/>
      <c r="AX306" s="88"/>
      <c r="AY306" s="88"/>
    </row>
    <row r="307" spans="2:51" ht="7.05" customHeight="1" x14ac:dyDescent="0.3"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  <c r="AO307" s="88"/>
      <c r="AP307" s="88"/>
      <c r="AQ307" s="88"/>
      <c r="AR307" s="88"/>
      <c r="AS307" s="88"/>
      <c r="AT307" s="88"/>
      <c r="AU307" s="88"/>
      <c r="AV307" s="88"/>
      <c r="AW307" s="88"/>
      <c r="AX307" s="88"/>
      <c r="AY307" s="88"/>
    </row>
    <row r="308" spans="2:51" ht="7.05" customHeight="1" x14ac:dyDescent="0.3"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88"/>
      <c r="AO308" s="88"/>
      <c r="AP308" s="88"/>
      <c r="AQ308" s="88"/>
      <c r="AR308" s="88"/>
      <c r="AS308" s="88"/>
      <c r="AT308" s="88"/>
      <c r="AU308" s="88"/>
      <c r="AV308" s="88"/>
      <c r="AW308" s="88"/>
      <c r="AX308" s="88"/>
      <c r="AY308" s="88"/>
    </row>
    <row r="309" spans="2:51" ht="7.05" customHeight="1" x14ac:dyDescent="0.3"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88"/>
      <c r="AO309" s="88"/>
      <c r="AP309" s="88"/>
      <c r="AQ309" s="88"/>
      <c r="AR309" s="88"/>
      <c r="AS309" s="88"/>
      <c r="AT309" s="88"/>
      <c r="AU309" s="88"/>
      <c r="AV309" s="88"/>
      <c r="AW309" s="88"/>
      <c r="AX309" s="88"/>
      <c r="AY309" s="88"/>
    </row>
    <row r="310" spans="2:51" ht="7.05" customHeight="1" x14ac:dyDescent="0.3"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88"/>
      <c r="AO310" s="88"/>
      <c r="AP310" s="88"/>
      <c r="AQ310" s="88"/>
      <c r="AR310" s="88"/>
      <c r="AS310" s="88"/>
      <c r="AT310" s="88"/>
      <c r="AU310" s="88"/>
      <c r="AV310" s="88"/>
      <c r="AW310" s="88"/>
      <c r="AX310" s="88"/>
      <c r="AY310" s="88"/>
    </row>
    <row r="311" spans="2:51" ht="7.05" customHeight="1" x14ac:dyDescent="0.3"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88"/>
      <c r="AO311" s="88"/>
      <c r="AP311" s="88"/>
      <c r="AQ311" s="88"/>
      <c r="AR311" s="88"/>
      <c r="AS311" s="88"/>
      <c r="AT311" s="88"/>
      <c r="AU311" s="88"/>
      <c r="AV311" s="88"/>
      <c r="AW311" s="88"/>
      <c r="AX311" s="88"/>
      <c r="AY311" s="88"/>
    </row>
    <row r="312" spans="2:51" ht="7.05" customHeight="1" x14ac:dyDescent="0.3"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88"/>
      <c r="AO312" s="88"/>
      <c r="AP312" s="88"/>
      <c r="AQ312" s="88"/>
      <c r="AR312" s="88"/>
      <c r="AS312" s="88"/>
      <c r="AT312" s="88"/>
      <c r="AU312" s="88"/>
      <c r="AV312" s="88"/>
      <c r="AW312" s="88"/>
      <c r="AX312" s="88"/>
      <c r="AY312" s="88"/>
    </row>
    <row r="313" spans="2:51" ht="7.05" customHeight="1" x14ac:dyDescent="0.3"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88"/>
      <c r="AO313" s="88"/>
      <c r="AP313" s="88"/>
      <c r="AQ313" s="88"/>
      <c r="AR313" s="88"/>
      <c r="AS313" s="88"/>
      <c r="AT313" s="88"/>
      <c r="AU313" s="88"/>
      <c r="AV313" s="88"/>
      <c r="AW313" s="88"/>
      <c r="AX313" s="88"/>
      <c r="AY313" s="88"/>
    </row>
    <row r="314" spans="2:51" ht="7.05" customHeight="1" x14ac:dyDescent="0.3"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88"/>
      <c r="AO314" s="88"/>
      <c r="AP314" s="88"/>
      <c r="AQ314" s="88"/>
      <c r="AR314" s="88"/>
      <c r="AS314" s="88"/>
      <c r="AT314" s="88"/>
      <c r="AU314" s="88"/>
      <c r="AV314" s="88"/>
      <c r="AW314" s="88"/>
      <c r="AX314" s="88"/>
      <c r="AY314" s="88"/>
    </row>
    <row r="315" spans="2:51" ht="7.05" customHeight="1" x14ac:dyDescent="0.3"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88"/>
      <c r="AO315" s="88"/>
      <c r="AP315" s="88"/>
      <c r="AQ315" s="88"/>
      <c r="AR315" s="88"/>
      <c r="AS315" s="88"/>
      <c r="AT315" s="88"/>
      <c r="AU315" s="88"/>
      <c r="AV315" s="88"/>
      <c r="AW315" s="88"/>
      <c r="AX315" s="88"/>
      <c r="AY315" s="88"/>
    </row>
    <row r="316" spans="2:51" ht="7.05" customHeight="1" x14ac:dyDescent="0.3"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8"/>
      <c r="AP316" s="88"/>
      <c r="AQ316" s="88"/>
      <c r="AR316" s="88"/>
      <c r="AS316" s="88"/>
      <c r="AT316" s="88"/>
      <c r="AU316" s="88"/>
      <c r="AV316" s="88"/>
      <c r="AW316" s="88"/>
      <c r="AX316" s="88"/>
      <c r="AY316" s="88"/>
    </row>
    <row r="317" spans="2:51" ht="7.05" customHeight="1" x14ac:dyDescent="0.3"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88"/>
      <c r="AO317" s="88"/>
      <c r="AP317" s="88"/>
      <c r="AQ317" s="88"/>
      <c r="AR317" s="88"/>
      <c r="AS317" s="88"/>
      <c r="AT317" s="88"/>
      <c r="AU317" s="88"/>
      <c r="AV317" s="88"/>
      <c r="AW317" s="88"/>
      <c r="AX317" s="88"/>
      <c r="AY317" s="88"/>
    </row>
    <row r="318" spans="2:51" ht="7.05" customHeight="1" x14ac:dyDescent="0.3"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8"/>
      <c r="AP318" s="88"/>
      <c r="AQ318" s="88"/>
      <c r="AR318" s="88"/>
      <c r="AS318" s="88"/>
      <c r="AT318" s="88"/>
      <c r="AU318" s="88"/>
      <c r="AV318" s="88"/>
      <c r="AW318" s="88"/>
      <c r="AX318" s="88"/>
      <c r="AY318" s="88"/>
    </row>
    <row r="319" spans="2:51" ht="7.05" customHeight="1" x14ac:dyDescent="0.3"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8"/>
      <c r="AP319" s="88"/>
      <c r="AQ319" s="88"/>
      <c r="AR319" s="88"/>
      <c r="AS319" s="88"/>
      <c r="AT319" s="88"/>
      <c r="AU319" s="88"/>
      <c r="AV319" s="88"/>
      <c r="AW319" s="88"/>
      <c r="AX319" s="88"/>
      <c r="AY319" s="88"/>
    </row>
    <row r="320" spans="2:51" ht="7.05" customHeight="1" x14ac:dyDescent="0.3"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8"/>
      <c r="AP320" s="88"/>
      <c r="AQ320" s="88"/>
      <c r="AR320" s="88"/>
      <c r="AS320" s="88"/>
      <c r="AT320" s="88"/>
      <c r="AU320" s="88"/>
      <c r="AV320" s="88"/>
      <c r="AW320" s="88"/>
      <c r="AX320" s="88"/>
      <c r="AY320" s="88"/>
    </row>
    <row r="321" spans="2:51" ht="7.05" customHeight="1" x14ac:dyDescent="0.3"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88"/>
      <c r="AR321" s="88"/>
      <c r="AS321" s="88"/>
      <c r="AT321" s="88"/>
      <c r="AU321" s="88"/>
      <c r="AV321" s="88"/>
      <c r="AW321" s="88"/>
      <c r="AX321" s="88"/>
      <c r="AY321" s="88"/>
    </row>
    <row r="322" spans="2:51" ht="7.05" customHeight="1" x14ac:dyDescent="0.3"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88"/>
      <c r="AO322" s="88"/>
      <c r="AP322" s="88"/>
      <c r="AQ322" s="88"/>
      <c r="AR322" s="88"/>
      <c r="AS322" s="88"/>
      <c r="AT322" s="88"/>
      <c r="AU322" s="88"/>
      <c r="AV322" s="88"/>
      <c r="AW322" s="88"/>
      <c r="AX322" s="88"/>
      <c r="AY322" s="88"/>
    </row>
    <row r="323" spans="2:51" ht="7.05" customHeight="1" x14ac:dyDescent="0.3"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8"/>
      <c r="AP323" s="88"/>
      <c r="AQ323" s="88"/>
      <c r="AR323" s="88"/>
      <c r="AS323" s="88"/>
      <c r="AT323" s="88"/>
      <c r="AU323" s="88"/>
      <c r="AV323" s="88"/>
      <c r="AW323" s="88"/>
      <c r="AX323" s="88"/>
      <c r="AY323" s="88"/>
    </row>
    <row r="324" spans="2:51" ht="7.05" customHeight="1" x14ac:dyDescent="0.3"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88"/>
      <c r="AO324" s="88"/>
      <c r="AP324" s="88"/>
      <c r="AQ324" s="88"/>
      <c r="AR324" s="88"/>
      <c r="AS324" s="88"/>
      <c r="AT324" s="88"/>
      <c r="AU324" s="88"/>
      <c r="AV324" s="88"/>
      <c r="AW324" s="88"/>
      <c r="AX324" s="88"/>
      <c r="AY324" s="88"/>
    </row>
    <row r="325" spans="2:51" ht="7.05" customHeight="1" x14ac:dyDescent="0.3"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  <c r="AO325" s="88"/>
      <c r="AP325" s="88"/>
      <c r="AQ325" s="88"/>
      <c r="AR325" s="88"/>
      <c r="AS325" s="88"/>
      <c r="AT325" s="88"/>
      <c r="AU325" s="88"/>
      <c r="AV325" s="88"/>
      <c r="AW325" s="88"/>
      <c r="AX325" s="88"/>
      <c r="AY325" s="88"/>
    </row>
    <row r="326" spans="2:51" ht="7.05" customHeight="1" x14ac:dyDescent="0.3"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8"/>
      <c r="AP326" s="88"/>
      <c r="AQ326" s="88"/>
      <c r="AR326" s="88"/>
      <c r="AS326" s="88"/>
      <c r="AT326" s="88"/>
      <c r="AU326" s="88"/>
      <c r="AV326" s="88"/>
      <c r="AW326" s="88"/>
      <c r="AX326" s="88"/>
      <c r="AY326" s="88"/>
    </row>
    <row r="327" spans="2:51" ht="7.05" customHeight="1" x14ac:dyDescent="0.3"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8"/>
      <c r="AP327" s="88"/>
      <c r="AQ327" s="88"/>
      <c r="AR327" s="88"/>
      <c r="AS327" s="88"/>
      <c r="AT327" s="88"/>
      <c r="AU327" s="88"/>
      <c r="AV327" s="88"/>
      <c r="AW327" s="88"/>
      <c r="AX327" s="88"/>
      <c r="AY327" s="88"/>
    </row>
    <row r="328" spans="2:51" ht="7.05" customHeight="1" x14ac:dyDescent="0.3"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8"/>
      <c r="AP328" s="88"/>
      <c r="AQ328" s="88"/>
      <c r="AR328" s="88"/>
      <c r="AS328" s="88"/>
      <c r="AT328" s="88"/>
      <c r="AU328" s="88"/>
      <c r="AV328" s="88"/>
      <c r="AW328" s="88"/>
      <c r="AX328" s="88"/>
      <c r="AY328" s="88"/>
    </row>
    <row r="329" spans="2:51" ht="7.05" customHeight="1" x14ac:dyDescent="0.3"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8"/>
      <c r="AP329" s="88"/>
      <c r="AQ329" s="88"/>
      <c r="AR329" s="88"/>
      <c r="AS329" s="88"/>
      <c r="AT329" s="88"/>
      <c r="AU329" s="88"/>
      <c r="AV329" s="88"/>
      <c r="AW329" s="88"/>
      <c r="AX329" s="88"/>
      <c r="AY329" s="88"/>
    </row>
    <row r="330" spans="2:51" ht="7.05" customHeight="1" x14ac:dyDescent="0.3"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88"/>
      <c r="AO330" s="88"/>
      <c r="AP330" s="88"/>
      <c r="AQ330" s="88"/>
      <c r="AR330" s="88"/>
      <c r="AS330" s="88"/>
      <c r="AT330" s="88"/>
      <c r="AU330" s="88"/>
      <c r="AV330" s="88"/>
      <c r="AW330" s="88"/>
      <c r="AX330" s="88"/>
      <c r="AY330" s="88"/>
    </row>
    <row r="331" spans="2:51" ht="7.05" customHeight="1" x14ac:dyDescent="0.3"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88"/>
      <c r="AO331" s="88"/>
      <c r="AP331" s="88"/>
      <c r="AQ331" s="88"/>
      <c r="AR331" s="88"/>
      <c r="AS331" s="88"/>
      <c r="AT331" s="88"/>
      <c r="AU331" s="88"/>
      <c r="AV331" s="88"/>
      <c r="AW331" s="88"/>
      <c r="AX331" s="88"/>
      <c r="AY331" s="88"/>
    </row>
    <row r="332" spans="2:51" ht="7.05" customHeight="1" x14ac:dyDescent="0.3"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8"/>
      <c r="AP332" s="88"/>
      <c r="AQ332" s="88"/>
      <c r="AR332" s="88"/>
      <c r="AS332" s="88"/>
      <c r="AT332" s="88"/>
      <c r="AU332" s="88"/>
      <c r="AV332" s="88"/>
      <c r="AW332" s="88"/>
      <c r="AX332" s="88"/>
      <c r="AY332" s="88"/>
    </row>
    <row r="333" spans="2:51" ht="7.05" customHeight="1" x14ac:dyDescent="0.3"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88"/>
      <c r="AO333" s="88"/>
      <c r="AP333" s="88"/>
      <c r="AQ333" s="88"/>
      <c r="AR333" s="88"/>
      <c r="AS333" s="88"/>
      <c r="AT333" s="88"/>
      <c r="AU333" s="88"/>
      <c r="AV333" s="88"/>
      <c r="AW333" s="88"/>
      <c r="AX333" s="88"/>
      <c r="AY333" s="88"/>
    </row>
    <row r="334" spans="2:51" ht="7.05" customHeight="1" x14ac:dyDescent="0.3"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  <c r="AO334" s="88"/>
      <c r="AP334" s="88"/>
      <c r="AQ334" s="88"/>
      <c r="AR334" s="88"/>
      <c r="AS334" s="88"/>
      <c r="AT334" s="88"/>
      <c r="AU334" s="88"/>
      <c r="AV334" s="88"/>
      <c r="AW334" s="88"/>
      <c r="AX334" s="88"/>
      <c r="AY334" s="88"/>
    </row>
    <row r="335" spans="2:51" ht="7.05" customHeight="1" x14ac:dyDescent="0.3"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88"/>
      <c r="AO335" s="88"/>
      <c r="AP335" s="88"/>
      <c r="AQ335" s="88"/>
      <c r="AR335" s="88"/>
      <c r="AS335" s="88"/>
      <c r="AT335" s="88"/>
      <c r="AU335" s="88"/>
      <c r="AV335" s="88"/>
      <c r="AW335" s="88"/>
      <c r="AX335" s="88"/>
      <c r="AY335" s="88"/>
    </row>
    <row r="336" spans="2:51" ht="7.05" customHeight="1" x14ac:dyDescent="0.3"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88"/>
      <c r="AO336" s="88"/>
      <c r="AP336" s="88"/>
      <c r="AQ336" s="88"/>
      <c r="AR336" s="88"/>
      <c r="AS336" s="88"/>
      <c r="AT336" s="88"/>
      <c r="AU336" s="88"/>
      <c r="AV336" s="88"/>
      <c r="AW336" s="88"/>
      <c r="AX336" s="88"/>
      <c r="AY336" s="88"/>
    </row>
    <row r="337" spans="2:51" ht="7.05" customHeight="1" x14ac:dyDescent="0.3"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88"/>
      <c r="AO337" s="88"/>
      <c r="AP337" s="88"/>
      <c r="AQ337" s="88"/>
      <c r="AR337" s="88"/>
      <c r="AS337" s="88"/>
      <c r="AT337" s="88"/>
      <c r="AU337" s="88"/>
      <c r="AV337" s="88"/>
      <c r="AW337" s="88"/>
      <c r="AX337" s="88"/>
      <c r="AY337" s="88"/>
    </row>
    <row r="338" spans="2:51" ht="7.05" customHeight="1" x14ac:dyDescent="0.3"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88"/>
      <c r="AO338" s="88"/>
      <c r="AP338" s="88"/>
      <c r="AQ338" s="88"/>
      <c r="AR338" s="88"/>
      <c r="AS338" s="88"/>
      <c r="AT338" s="88"/>
      <c r="AU338" s="88"/>
      <c r="AV338" s="88"/>
      <c r="AW338" s="88"/>
      <c r="AX338" s="88"/>
      <c r="AY338" s="88"/>
    </row>
    <row r="339" spans="2:51" ht="7.05" customHeight="1" x14ac:dyDescent="0.3"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8"/>
      <c r="AP339" s="88"/>
      <c r="AQ339" s="88"/>
      <c r="AR339" s="88"/>
      <c r="AS339" s="88"/>
      <c r="AT339" s="88"/>
      <c r="AU339" s="88"/>
      <c r="AV339" s="88"/>
      <c r="AW339" s="88"/>
      <c r="AX339" s="88"/>
      <c r="AY339" s="88"/>
    </row>
    <row r="340" spans="2:51" ht="7.05" customHeight="1" x14ac:dyDescent="0.3"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8"/>
      <c r="AP340" s="88"/>
      <c r="AQ340" s="88"/>
      <c r="AR340" s="88"/>
      <c r="AS340" s="88"/>
      <c r="AT340" s="88"/>
      <c r="AU340" s="88"/>
      <c r="AV340" s="88"/>
      <c r="AW340" s="88"/>
      <c r="AX340" s="88"/>
      <c r="AY340" s="88"/>
    </row>
    <row r="341" spans="2:51" ht="7.05" customHeight="1" x14ac:dyDescent="0.3"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8"/>
      <c r="AP341" s="88"/>
      <c r="AQ341" s="88"/>
      <c r="AR341" s="88"/>
      <c r="AS341" s="88"/>
      <c r="AT341" s="88"/>
      <c r="AU341" s="88"/>
      <c r="AV341" s="88"/>
      <c r="AW341" s="88"/>
      <c r="AX341" s="88"/>
      <c r="AY341" s="88"/>
    </row>
    <row r="342" spans="2:51" ht="7.05" customHeight="1" x14ac:dyDescent="0.3"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88"/>
      <c r="AS342" s="88"/>
      <c r="AT342" s="88"/>
      <c r="AU342" s="88"/>
      <c r="AV342" s="88"/>
      <c r="AW342" s="88"/>
      <c r="AX342" s="88"/>
      <c r="AY342" s="88"/>
    </row>
    <row r="343" spans="2:51" ht="7.05" customHeight="1" x14ac:dyDescent="0.3"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88"/>
      <c r="AS343" s="88"/>
      <c r="AT343" s="88"/>
      <c r="AU343" s="88"/>
      <c r="AV343" s="88"/>
      <c r="AW343" s="88"/>
      <c r="AX343" s="88"/>
      <c r="AY343" s="88"/>
    </row>
    <row r="344" spans="2:51" ht="7.05" customHeight="1" x14ac:dyDescent="0.3"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88"/>
      <c r="AS344" s="88"/>
      <c r="AT344" s="88"/>
      <c r="AU344" s="88"/>
      <c r="AV344" s="88"/>
      <c r="AW344" s="88"/>
      <c r="AX344" s="88"/>
      <c r="AY344" s="88"/>
    </row>
    <row r="345" spans="2:51" ht="7.05" customHeight="1" x14ac:dyDescent="0.3"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88"/>
      <c r="AS345" s="88"/>
      <c r="AT345" s="88"/>
      <c r="AU345" s="88"/>
      <c r="AV345" s="88"/>
      <c r="AW345" s="88"/>
      <c r="AX345" s="88"/>
      <c r="AY345" s="88"/>
    </row>
    <row r="346" spans="2:51" ht="7.05" customHeight="1" x14ac:dyDescent="0.3"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88"/>
      <c r="AS346" s="88"/>
      <c r="AT346" s="88"/>
      <c r="AU346" s="88"/>
      <c r="AV346" s="88"/>
      <c r="AW346" s="88"/>
      <c r="AX346" s="88"/>
      <c r="AY346" s="88"/>
    </row>
    <row r="347" spans="2:51" ht="7.05" customHeight="1" x14ac:dyDescent="0.3"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88"/>
      <c r="AS347" s="88"/>
      <c r="AT347" s="88"/>
      <c r="AU347" s="88"/>
      <c r="AV347" s="88"/>
      <c r="AW347" s="88"/>
      <c r="AX347" s="88"/>
      <c r="AY347" s="88"/>
    </row>
    <row r="348" spans="2:51" ht="7.05" customHeight="1" x14ac:dyDescent="0.3"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88"/>
      <c r="AS348" s="88"/>
      <c r="AT348" s="88"/>
      <c r="AU348" s="88"/>
      <c r="AV348" s="88"/>
      <c r="AW348" s="88"/>
      <c r="AX348" s="88"/>
      <c r="AY348" s="88"/>
    </row>
    <row r="349" spans="2:51" ht="7.05" customHeight="1" x14ac:dyDescent="0.3"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88"/>
      <c r="AS349" s="88"/>
      <c r="AT349" s="88"/>
      <c r="AU349" s="88"/>
      <c r="AV349" s="88"/>
      <c r="AW349" s="88"/>
      <c r="AX349" s="88"/>
      <c r="AY349" s="88"/>
    </row>
    <row r="350" spans="2:51" ht="7.05" customHeight="1" x14ac:dyDescent="0.3"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88"/>
      <c r="AR350" s="88"/>
      <c r="AS350" s="88"/>
      <c r="AT350" s="88"/>
      <c r="AU350" s="88"/>
      <c r="AV350" s="88"/>
      <c r="AW350" s="88"/>
      <c r="AX350" s="88"/>
      <c r="AY350" s="88"/>
    </row>
    <row r="351" spans="2:51" ht="7.05" customHeight="1" x14ac:dyDescent="0.3"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88"/>
      <c r="AO351" s="88"/>
      <c r="AP351" s="88"/>
      <c r="AQ351" s="88"/>
      <c r="AR351" s="88"/>
      <c r="AS351" s="88"/>
      <c r="AT351" s="88"/>
      <c r="AU351" s="88"/>
      <c r="AV351" s="88"/>
      <c r="AW351" s="88"/>
      <c r="AX351" s="88"/>
      <c r="AY351" s="88"/>
    </row>
    <row r="352" spans="2:51" ht="7.05" customHeight="1" x14ac:dyDescent="0.3"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  <c r="AO352" s="88"/>
      <c r="AP352" s="88"/>
      <c r="AQ352" s="88"/>
      <c r="AR352" s="88"/>
      <c r="AS352" s="88"/>
      <c r="AT352" s="88"/>
      <c r="AU352" s="88"/>
      <c r="AV352" s="88"/>
      <c r="AW352" s="88"/>
      <c r="AX352" s="88"/>
      <c r="AY352" s="88"/>
    </row>
    <row r="353" spans="2:51" ht="7.05" customHeight="1" x14ac:dyDescent="0.3"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8"/>
      <c r="AP353" s="88"/>
      <c r="AQ353" s="88"/>
      <c r="AR353" s="88"/>
      <c r="AS353" s="88"/>
      <c r="AT353" s="88"/>
      <c r="AU353" s="88"/>
      <c r="AV353" s="88"/>
      <c r="AW353" s="88"/>
      <c r="AX353" s="88"/>
      <c r="AY353" s="88"/>
    </row>
    <row r="354" spans="2:51" ht="7.05" customHeight="1" x14ac:dyDescent="0.3"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8"/>
      <c r="AP354" s="88"/>
      <c r="AQ354" s="88"/>
      <c r="AR354" s="88"/>
      <c r="AS354" s="88"/>
      <c r="AT354" s="88"/>
      <c r="AU354" s="88"/>
      <c r="AV354" s="88"/>
      <c r="AW354" s="88"/>
      <c r="AX354" s="88"/>
      <c r="AY354" s="88"/>
    </row>
    <row r="355" spans="2:51" ht="7.05" customHeight="1" x14ac:dyDescent="0.3"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8"/>
      <c r="AP355" s="88"/>
      <c r="AQ355" s="88"/>
      <c r="AR355" s="88"/>
      <c r="AS355" s="88"/>
      <c r="AT355" s="88"/>
      <c r="AU355" s="88"/>
      <c r="AV355" s="88"/>
      <c r="AW355" s="88"/>
      <c r="AX355" s="88"/>
      <c r="AY355" s="88"/>
    </row>
    <row r="356" spans="2:51" ht="7.05" customHeight="1" x14ac:dyDescent="0.3"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88"/>
      <c r="AO356" s="88"/>
      <c r="AP356" s="88"/>
      <c r="AQ356" s="88"/>
      <c r="AR356" s="88"/>
      <c r="AS356" s="88"/>
      <c r="AT356" s="88"/>
      <c r="AU356" s="88"/>
      <c r="AV356" s="88"/>
      <c r="AW356" s="88"/>
      <c r="AX356" s="88"/>
      <c r="AY356" s="88"/>
    </row>
    <row r="357" spans="2:51" ht="7.05" customHeight="1" x14ac:dyDescent="0.3"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88"/>
      <c r="AO357" s="88"/>
      <c r="AP357" s="88"/>
      <c r="AQ357" s="88"/>
      <c r="AR357" s="88"/>
      <c r="AS357" s="88"/>
      <c r="AT357" s="88"/>
      <c r="AU357" s="88"/>
      <c r="AV357" s="88"/>
      <c r="AW357" s="88"/>
      <c r="AX357" s="88"/>
      <c r="AY357" s="88"/>
    </row>
    <row r="358" spans="2:51" ht="7.05" customHeight="1" x14ac:dyDescent="0.3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88"/>
      <c r="AR358" s="88"/>
      <c r="AS358" s="88"/>
      <c r="AT358" s="88"/>
      <c r="AU358" s="88"/>
      <c r="AV358" s="88"/>
      <c r="AW358" s="88"/>
      <c r="AX358" s="88"/>
      <c r="AY358" s="88"/>
    </row>
    <row r="359" spans="2:51" ht="7.05" customHeight="1" x14ac:dyDescent="0.3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  <c r="AU359" s="88"/>
      <c r="AV359" s="88"/>
      <c r="AW359" s="88"/>
      <c r="AX359" s="88"/>
      <c r="AY359" s="88"/>
    </row>
    <row r="360" spans="2:51" ht="7.05" customHeight="1" x14ac:dyDescent="0.3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  <c r="AU360" s="88"/>
      <c r="AV360" s="88"/>
      <c r="AW360" s="88"/>
      <c r="AX360" s="88"/>
      <c r="AY360" s="88"/>
    </row>
    <row r="361" spans="2:51" ht="7.05" customHeight="1" x14ac:dyDescent="0.3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  <c r="AU361" s="88"/>
      <c r="AV361" s="88"/>
      <c r="AW361" s="88"/>
      <c r="AX361" s="88"/>
      <c r="AY361" s="88"/>
    </row>
    <row r="362" spans="2:51" ht="7.05" customHeight="1" x14ac:dyDescent="0.3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  <c r="AU362" s="88"/>
      <c r="AV362" s="88"/>
      <c r="AW362" s="88"/>
      <c r="AX362" s="88"/>
      <c r="AY362" s="88"/>
    </row>
    <row r="363" spans="2:51" ht="7.05" customHeight="1" x14ac:dyDescent="0.3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  <c r="AU363" s="88"/>
      <c r="AV363" s="88"/>
      <c r="AW363" s="88"/>
      <c r="AX363" s="88"/>
      <c r="AY363" s="88"/>
    </row>
    <row r="364" spans="2:51" ht="7.05" customHeight="1" x14ac:dyDescent="0.3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  <c r="AU364" s="88"/>
      <c r="AV364" s="88"/>
      <c r="AW364" s="88"/>
      <c r="AX364" s="88"/>
      <c r="AY364" s="88"/>
    </row>
    <row r="365" spans="2:51" ht="7.05" customHeight="1" x14ac:dyDescent="0.3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  <c r="AU365" s="88"/>
      <c r="AV365" s="88"/>
      <c r="AW365" s="88"/>
      <c r="AX365" s="88"/>
      <c r="AY365" s="88"/>
    </row>
    <row r="366" spans="2:51" ht="7.05" customHeight="1" x14ac:dyDescent="0.3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88"/>
    </row>
    <row r="367" spans="2:51" ht="7.05" customHeight="1" x14ac:dyDescent="0.3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  <c r="AU367" s="88"/>
      <c r="AV367" s="88"/>
      <c r="AW367" s="88"/>
      <c r="AX367" s="88"/>
      <c r="AY367" s="88"/>
    </row>
    <row r="368" spans="2:51" ht="7.05" customHeight="1" x14ac:dyDescent="0.3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  <c r="AU368" s="88"/>
      <c r="AV368" s="88"/>
      <c r="AW368" s="88"/>
      <c r="AX368" s="88"/>
      <c r="AY368" s="88"/>
    </row>
    <row r="369" spans="2:51" ht="7.05" customHeight="1" x14ac:dyDescent="0.3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88"/>
    </row>
    <row r="370" spans="2:51" ht="7.05" customHeight="1" x14ac:dyDescent="0.3"/>
    <row r="371" spans="2:51" ht="7.05" customHeight="1" x14ac:dyDescent="0.3"/>
    <row r="372" spans="2:51" ht="7.05" customHeight="1" x14ac:dyDescent="0.3"/>
    <row r="373" spans="2:51" ht="7.05" customHeight="1" x14ac:dyDescent="0.3"/>
    <row r="374" spans="2:51" ht="7.05" customHeight="1" x14ac:dyDescent="0.3"/>
    <row r="375" spans="2:51" ht="7.05" customHeight="1" x14ac:dyDescent="0.3"/>
    <row r="376" spans="2:51" ht="7.05" customHeight="1" x14ac:dyDescent="0.3"/>
    <row r="377" spans="2:51" ht="7.05" customHeight="1" x14ac:dyDescent="0.3"/>
    <row r="378" spans="2:51" ht="7.05" customHeight="1" x14ac:dyDescent="0.3"/>
    <row r="379" spans="2:51" ht="7.05" customHeight="1" x14ac:dyDescent="0.3"/>
    <row r="380" spans="2:51" ht="7.05" customHeight="1" x14ac:dyDescent="0.3"/>
    <row r="381" spans="2:51" ht="7.05" customHeight="1" x14ac:dyDescent="0.3"/>
    <row r="382" spans="2:51" ht="7.05" customHeight="1" x14ac:dyDescent="0.3"/>
    <row r="383" spans="2:51" ht="7.05" customHeight="1" x14ac:dyDescent="0.3"/>
    <row r="384" spans="2:51" ht="7.05" customHeight="1" x14ac:dyDescent="0.3"/>
    <row r="385" ht="7.05" customHeight="1" x14ac:dyDescent="0.3"/>
    <row r="386" ht="7.05" customHeight="1" x14ac:dyDescent="0.3"/>
    <row r="387" ht="7.05" customHeight="1" x14ac:dyDescent="0.3"/>
    <row r="388" ht="7.05" customHeight="1" x14ac:dyDescent="0.3"/>
    <row r="389" ht="7.05" customHeight="1" x14ac:dyDescent="0.3"/>
    <row r="390" ht="7.05" customHeight="1" x14ac:dyDescent="0.3"/>
    <row r="391" ht="7.05" customHeight="1" x14ac:dyDescent="0.3"/>
    <row r="392" ht="7.05" customHeight="1" x14ac:dyDescent="0.3"/>
    <row r="393" ht="7.05" customHeight="1" x14ac:dyDescent="0.3"/>
    <row r="394" ht="7.05" customHeight="1" x14ac:dyDescent="0.3"/>
    <row r="395" ht="7.05" customHeight="1" x14ac:dyDescent="0.3"/>
    <row r="396" ht="7.05" customHeight="1" x14ac:dyDescent="0.3"/>
    <row r="397" ht="7.05" customHeight="1" x14ac:dyDescent="0.3"/>
    <row r="398" ht="7.05" customHeight="1" x14ac:dyDescent="0.3"/>
    <row r="399" ht="7.05" customHeight="1" x14ac:dyDescent="0.3"/>
    <row r="400" ht="7.05" customHeight="1" x14ac:dyDescent="0.3"/>
    <row r="401" ht="7.05" customHeight="1" x14ac:dyDescent="0.3"/>
    <row r="402" ht="7.05" customHeight="1" x14ac:dyDescent="0.3"/>
    <row r="403" ht="7.05" customHeight="1" x14ac:dyDescent="0.3"/>
    <row r="404" ht="7.05" customHeight="1" x14ac:dyDescent="0.3"/>
    <row r="405" ht="7.05" customHeight="1" x14ac:dyDescent="0.3"/>
    <row r="406" ht="7.05" customHeight="1" x14ac:dyDescent="0.3"/>
    <row r="407" ht="7.05" customHeight="1" x14ac:dyDescent="0.3"/>
    <row r="408" ht="7.05" customHeight="1" x14ac:dyDescent="0.3"/>
    <row r="409" ht="7.05" customHeight="1" x14ac:dyDescent="0.3"/>
    <row r="410" ht="7.05" customHeight="1" x14ac:dyDescent="0.3"/>
    <row r="411" ht="7.05" customHeight="1" x14ac:dyDescent="0.3"/>
    <row r="412" ht="7.05" customHeight="1" x14ac:dyDescent="0.3"/>
    <row r="413" ht="7.05" customHeight="1" x14ac:dyDescent="0.3"/>
    <row r="414" ht="7.05" customHeight="1" x14ac:dyDescent="0.3"/>
    <row r="415" ht="7.05" customHeight="1" x14ac:dyDescent="0.3"/>
    <row r="416" ht="7.05" customHeight="1" x14ac:dyDescent="0.3"/>
    <row r="417" ht="7.05" customHeight="1" x14ac:dyDescent="0.3"/>
    <row r="418" ht="7.05" customHeight="1" x14ac:dyDescent="0.3"/>
    <row r="419" ht="7.05" customHeight="1" x14ac:dyDescent="0.3"/>
    <row r="420" ht="7.05" customHeight="1" x14ac:dyDescent="0.3"/>
    <row r="421" ht="7.05" customHeight="1" x14ac:dyDescent="0.3"/>
    <row r="422" ht="7.05" customHeight="1" x14ac:dyDescent="0.3"/>
    <row r="423" ht="7.05" customHeight="1" x14ac:dyDescent="0.3"/>
    <row r="424" ht="7.05" customHeight="1" x14ac:dyDescent="0.3"/>
    <row r="425" ht="7.05" customHeight="1" x14ac:dyDescent="0.3"/>
    <row r="426" ht="7.05" customHeight="1" x14ac:dyDescent="0.3"/>
    <row r="427" ht="7.05" customHeight="1" x14ac:dyDescent="0.3"/>
    <row r="428" ht="7.05" customHeight="1" x14ac:dyDescent="0.3"/>
    <row r="429" ht="7.05" customHeight="1" x14ac:dyDescent="0.3"/>
    <row r="430" ht="7.05" customHeight="1" x14ac:dyDescent="0.3"/>
    <row r="431" ht="7.05" customHeight="1" x14ac:dyDescent="0.3"/>
    <row r="432" ht="7.05" customHeight="1" x14ac:dyDescent="0.3"/>
    <row r="433" ht="7.05" customHeight="1" x14ac:dyDescent="0.3"/>
    <row r="434" ht="7.05" customHeight="1" x14ac:dyDescent="0.3"/>
    <row r="435" ht="7.05" customHeight="1" x14ac:dyDescent="0.3"/>
    <row r="436" ht="7.05" customHeight="1" x14ac:dyDescent="0.3"/>
    <row r="437" ht="7.05" customHeight="1" x14ac:dyDescent="0.3"/>
    <row r="438" ht="7.05" customHeight="1" x14ac:dyDescent="0.3"/>
    <row r="439" ht="7.05" customHeight="1" x14ac:dyDescent="0.3"/>
    <row r="440" ht="7.05" customHeight="1" x14ac:dyDescent="0.3"/>
    <row r="441" ht="7.05" customHeight="1" x14ac:dyDescent="0.3"/>
    <row r="442" ht="7.05" customHeight="1" x14ac:dyDescent="0.3"/>
    <row r="443" ht="7.05" customHeight="1" x14ac:dyDescent="0.3"/>
    <row r="444" ht="7.05" customHeight="1" x14ac:dyDescent="0.3"/>
    <row r="445" ht="7.05" customHeight="1" x14ac:dyDescent="0.3"/>
    <row r="446" ht="7.05" customHeight="1" x14ac:dyDescent="0.3"/>
    <row r="447" ht="7.05" customHeight="1" x14ac:dyDescent="0.3"/>
    <row r="448" ht="7.05" customHeight="1" x14ac:dyDescent="0.3"/>
    <row r="449" ht="7.05" customHeight="1" x14ac:dyDescent="0.3"/>
    <row r="450" ht="7.05" customHeight="1" x14ac:dyDescent="0.3"/>
    <row r="451" ht="7.05" customHeight="1" x14ac:dyDescent="0.3"/>
    <row r="452" ht="7.05" customHeight="1" x14ac:dyDescent="0.3"/>
    <row r="453" ht="7.05" customHeight="1" x14ac:dyDescent="0.3"/>
    <row r="454" ht="7.05" customHeight="1" x14ac:dyDescent="0.3"/>
    <row r="455" ht="7.05" customHeight="1" x14ac:dyDescent="0.3"/>
    <row r="456" ht="7.05" customHeight="1" x14ac:dyDescent="0.3"/>
    <row r="457" ht="7.05" customHeight="1" x14ac:dyDescent="0.3"/>
    <row r="458" ht="7.05" customHeight="1" x14ac:dyDescent="0.3"/>
    <row r="459" ht="7.05" customHeight="1" x14ac:dyDescent="0.3"/>
    <row r="460" ht="7.05" customHeight="1" x14ac:dyDescent="0.3"/>
    <row r="461" ht="7.05" customHeight="1" x14ac:dyDescent="0.3"/>
    <row r="462" ht="7.05" customHeight="1" x14ac:dyDescent="0.3"/>
    <row r="463" ht="7.05" customHeight="1" x14ac:dyDescent="0.3"/>
    <row r="464" ht="7.05" customHeight="1" x14ac:dyDescent="0.3"/>
    <row r="465" ht="7.05" customHeight="1" x14ac:dyDescent="0.3"/>
    <row r="466" ht="7.05" customHeight="1" x14ac:dyDescent="0.3"/>
    <row r="467" ht="7.05" customHeight="1" x14ac:dyDescent="0.3"/>
    <row r="468" ht="7.05" customHeight="1" x14ac:dyDescent="0.3"/>
    <row r="469" ht="7.05" customHeight="1" x14ac:dyDescent="0.3"/>
    <row r="470" ht="7.05" customHeight="1" x14ac:dyDescent="0.3"/>
    <row r="471" ht="7.05" customHeight="1" x14ac:dyDescent="0.3"/>
    <row r="472" ht="7.05" customHeight="1" x14ac:dyDescent="0.3"/>
    <row r="473" ht="7.05" customHeight="1" x14ac:dyDescent="0.3"/>
    <row r="474" ht="7.05" customHeight="1" x14ac:dyDescent="0.3"/>
    <row r="475" ht="7.05" customHeight="1" x14ac:dyDescent="0.3"/>
    <row r="476" ht="7.05" customHeight="1" x14ac:dyDescent="0.3"/>
    <row r="477" ht="7.05" customHeight="1" x14ac:dyDescent="0.3"/>
    <row r="478" ht="7.05" customHeight="1" x14ac:dyDescent="0.3"/>
    <row r="479" ht="7.05" customHeight="1" x14ac:dyDescent="0.3"/>
    <row r="480" ht="7.05" customHeight="1" x14ac:dyDescent="0.3"/>
    <row r="481" ht="7.05" customHeight="1" x14ac:dyDescent="0.3"/>
    <row r="482" ht="7.05" customHeight="1" x14ac:dyDescent="0.3"/>
    <row r="483" ht="7.05" customHeight="1" x14ac:dyDescent="0.3"/>
    <row r="484" ht="7.05" customHeight="1" x14ac:dyDescent="0.3"/>
    <row r="485" ht="7.05" customHeight="1" x14ac:dyDescent="0.3"/>
    <row r="486" ht="7.05" customHeight="1" x14ac:dyDescent="0.3"/>
    <row r="487" ht="7.05" customHeight="1" x14ac:dyDescent="0.3"/>
    <row r="488" ht="7.05" customHeight="1" x14ac:dyDescent="0.3"/>
    <row r="489" ht="7.05" customHeight="1" x14ac:dyDescent="0.3"/>
    <row r="490" ht="7.05" customHeight="1" x14ac:dyDescent="0.3"/>
    <row r="491" ht="7.05" customHeight="1" x14ac:dyDescent="0.3"/>
    <row r="492" ht="7.05" customHeight="1" x14ac:dyDescent="0.3"/>
    <row r="493" ht="7.05" customHeight="1" x14ac:dyDescent="0.3"/>
    <row r="494" ht="7.05" customHeight="1" x14ac:dyDescent="0.3"/>
    <row r="495" ht="7.05" customHeight="1" x14ac:dyDescent="0.3"/>
    <row r="496" ht="7.05" customHeight="1" x14ac:dyDescent="0.3"/>
    <row r="497" ht="7.05" customHeight="1" x14ac:dyDescent="0.3"/>
    <row r="498" ht="7.05" customHeight="1" x14ac:dyDescent="0.3"/>
    <row r="499" ht="7.05" customHeight="1" x14ac:dyDescent="0.3"/>
    <row r="500" ht="7.05" customHeight="1" x14ac:dyDescent="0.3"/>
    <row r="501" ht="7.05" customHeight="1" x14ac:dyDescent="0.3"/>
    <row r="502" ht="7.05" customHeight="1" x14ac:dyDescent="0.3"/>
    <row r="503" ht="7.05" customHeight="1" x14ac:dyDescent="0.3"/>
    <row r="504" ht="7.05" customHeight="1" x14ac:dyDescent="0.3"/>
    <row r="505" ht="7.05" customHeight="1" x14ac:dyDescent="0.3"/>
    <row r="506" ht="7.05" customHeight="1" x14ac:dyDescent="0.3"/>
    <row r="507" ht="7.05" customHeight="1" x14ac:dyDescent="0.3"/>
    <row r="508" ht="7.05" customHeight="1" x14ac:dyDescent="0.3"/>
    <row r="509" ht="7.05" customHeight="1" x14ac:dyDescent="0.3"/>
    <row r="510" ht="7.05" customHeight="1" x14ac:dyDescent="0.3"/>
    <row r="511" ht="7.05" customHeight="1" x14ac:dyDescent="0.3"/>
    <row r="512" ht="7.05" customHeight="1" x14ac:dyDescent="0.3"/>
    <row r="513" ht="7.05" customHeight="1" x14ac:dyDescent="0.3"/>
    <row r="514" ht="7.05" customHeight="1" x14ac:dyDescent="0.3"/>
    <row r="515" ht="7.05" customHeight="1" x14ac:dyDescent="0.3"/>
    <row r="516" ht="7.05" customHeight="1" x14ac:dyDescent="0.3"/>
    <row r="517" ht="7.05" customHeight="1" x14ac:dyDescent="0.3"/>
    <row r="518" ht="7.05" customHeight="1" x14ac:dyDescent="0.3"/>
    <row r="519" ht="7.05" customHeight="1" x14ac:dyDescent="0.3"/>
    <row r="520" ht="7.05" customHeight="1" x14ac:dyDescent="0.3"/>
    <row r="521" ht="7.05" customHeight="1" x14ac:dyDescent="0.3"/>
    <row r="522" ht="7.05" customHeight="1" x14ac:dyDescent="0.3"/>
    <row r="523" ht="7.05" customHeight="1" x14ac:dyDescent="0.3"/>
    <row r="524" ht="7.05" customHeight="1" x14ac:dyDescent="0.3"/>
    <row r="525" ht="7.05" customHeight="1" x14ac:dyDescent="0.3"/>
    <row r="526" ht="7.05" customHeight="1" x14ac:dyDescent="0.3"/>
    <row r="527" ht="7.05" customHeight="1" x14ac:dyDescent="0.3"/>
    <row r="528" ht="7.05" customHeight="1" x14ac:dyDescent="0.3"/>
    <row r="529" ht="7.05" customHeight="1" x14ac:dyDescent="0.3"/>
    <row r="530" ht="7.05" customHeight="1" x14ac:dyDescent="0.3"/>
    <row r="531" ht="7.05" customHeight="1" x14ac:dyDescent="0.3"/>
    <row r="532" ht="7.05" customHeight="1" x14ac:dyDescent="0.3"/>
    <row r="533" ht="7.05" customHeight="1" x14ac:dyDescent="0.3"/>
    <row r="534" ht="7.05" customHeight="1" x14ac:dyDescent="0.3"/>
    <row r="535" ht="7.05" customHeight="1" x14ac:dyDescent="0.3"/>
    <row r="536" ht="7.05" customHeight="1" x14ac:dyDescent="0.3"/>
    <row r="537" ht="7.05" customHeight="1" x14ac:dyDescent="0.3"/>
    <row r="538" ht="7.05" customHeight="1" x14ac:dyDescent="0.3"/>
    <row r="539" ht="7.05" customHeight="1" x14ac:dyDescent="0.3"/>
    <row r="540" ht="7.05" customHeight="1" x14ac:dyDescent="0.3"/>
    <row r="541" ht="7.05" customHeight="1" x14ac:dyDescent="0.3"/>
    <row r="542" ht="7.05" customHeight="1" x14ac:dyDescent="0.3"/>
    <row r="543" ht="7.05" customHeight="1" x14ac:dyDescent="0.3"/>
    <row r="544" ht="7.05" customHeight="1" x14ac:dyDescent="0.3"/>
    <row r="545" ht="7.05" customHeight="1" x14ac:dyDescent="0.3"/>
    <row r="546" ht="7.05" customHeight="1" x14ac:dyDescent="0.3"/>
  </sheetData>
  <sheetProtection algorithmName="SHA-512" hashValue="F/FaluZiIeefIDfO5VW5GRdvo97BA4s639jvUc9Hp/UM4Apmo0TiWvkYot6KCxjvy4gkiuniqfxICVQtueAkjA==" saltValue="sFP0fF8mo8sjmzFcIvdNBw==" spinCount="100000" sheet="1" formatCells="0" selectLockedCells="1"/>
  <mergeCells count="238">
    <mergeCell ref="AR1:AX4"/>
    <mergeCell ref="I1:AQ4"/>
    <mergeCell ref="B1:F4"/>
    <mergeCell ref="G1:H4"/>
    <mergeCell ref="BB4:BD6"/>
    <mergeCell ref="D134:J143"/>
    <mergeCell ref="K134:AV143"/>
    <mergeCell ref="AF147:AK148"/>
    <mergeCell ref="AN147:AV148"/>
    <mergeCell ref="AF144:AK146"/>
    <mergeCell ref="AN144:AV146"/>
    <mergeCell ref="AN126:AV127"/>
    <mergeCell ref="D128:J129"/>
    <mergeCell ref="K128:AV129"/>
    <mergeCell ref="D130:J131"/>
    <mergeCell ref="K130:AV131"/>
    <mergeCell ref="D132:J133"/>
    <mergeCell ref="K132:AV133"/>
    <mergeCell ref="D126:O127"/>
    <mergeCell ref="P126:Q127"/>
    <mergeCell ref="R126:Z127"/>
    <mergeCell ref="AA126:AB127"/>
    <mergeCell ref="AC126:AK127"/>
    <mergeCell ref="AL126:AM127"/>
    <mergeCell ref="D107:J108"/>
    <mergeCell ref="K107:AV108"/>
    <mergeCell ref="D109:J118"/>
    <mergeCell ref="K109:AV118"/>
    <mergeCell ref="AF122:AK123"/>
    <mergeCell ref="AN122:AV123"/>
    <mergeCell ref="AF119:AK121"/>
    <mergeCell ref="AN119:AV121"/>
    <mergeCell ref="K84:AV93"/>
    <mergeCell ref="D101:O102"/>
    <mergeCell ref="P101:Q102"/>
    <mergeCell ref="R101:Z102"/>
    <mergeCell ref="AA101:AB102"/>
    <mergeCell ref="AC101:AK102"/>
    <mergeCell ref="AL101:AM102"/>
    <mergeCell ref="AN101:AV102"/>
    <mergeCell ref="AF94:AK96"/>
    <mergeCell ref="AN94:AV96"/>
    <mergeCell ref="AF97:AK98"/>
    <mergeCell ref="AN97:AV98"/>
    <mergeCell ref="D103:J104"/>
    <mergeCell ref="K103:AV104"/>
    <mergeCell ref="D105:J106"/>
    <mergeCell ref="K105:AV106"/>
    <mergeCell ref="D78:J79"/>
    <mergeCell ref="D80:J81"/>
    <mergeCell ref="D82:J83"/>
    <mergeCell ref="D84:J93"/>
    <mergeCell ref="K78:AV79"/>
    <mergeCell ref="K80:AV81"/>
    <mergeCell ref="AN76:AV77"/>
    <mergeCell ref="K82:AV83"/>
    <mergeCell ref="D76:O77"/>
    <mergeCell ref="P76:Q77"/>
    <mergeCell ref="R76:Z77"/>
    <mergeCell ref="AA76:AB77"/>
    <mergeCell ref="AC76:AK77"/>
    <mergeCell ref="AL76:AM77"/>
    <mergeCell ref="X69:AA70"/>
    <mergeCell ref="AB69:AE70"/>
    <mergeCell ref="AF69:AJ70"/>
    <mergeCell ref="AK69:AV70"/>
    <mergeCell ref="X65:AA66"/>
    <mergeCell ref="AB65:AE66"/>
    <mergeCell ref="AF65:AJ66"/>
    <mergeCell ref="AK65:AV66"/>
    <mergeCell ref="X67:AA68"/>
    <mergeCell ref="AB67:AE68"/>
    <mergeCell ref="AF67:AJ68"/>
    <mergeCell ref="AK67:AV68"/>
    <mergeCell ref="X61:AA62"/>
    <mergeCell ref="AB61:AE62"/>
    <mergeCell ref="AF61:AJ62"/>
    <mergeCell ref="AK61:AV62"/>
    <mergeCell ref="X63:AA64"/>
    <mergeCell ref="AB63:AE64"/>
    <mergeCell ref="AF63:AJ64"/>
    <mergeCell ref="AK63:AV64"/>
    <mergeCell ref="X57:AA58"/>
    <mergeCell ref="AB57:AE58"/>
    <mergeCell ref="AF57:AJ58"/>
    <mergeCell ref="AK57:AV58"/>
    <mergeCell ref="X59:AA60"/>
    <mergeCell ref="AB59:AE60"/>
    <mergeCell ref="AF59:AJ60"/>
    <mergeCell ref="AK59:AV60"/>
    <mergeCell ref="AB53:AE54"/>
    <mergeCell ref="AF53:AJ54"/>
    <mergeCell ref="AK53:AV54"/>
    <mergeCell ref="X55:AA56"/>
    <mergeCell ref="AB55:AE56"/>
    <mergeCell ref="AF55:AJ56"/>
    <mergeCell ref="AK55:AV56"/>
    <mergeCell ref="X49:AA50"/>
    <mergeCell ref="AB49:AE50"/>
    <mergeCell ref="AF49:AJ50"/>
    <mergeCell ref="AK49:AV50"/>
    <mergeCell ref="X51:AA52"/>
    <mergeCell ref="AB51:AE52"/>
    <mergeCell ref="AF51:AJ52"/>
    <mergeCell ref="AK51:AV52"/>
    <mergeCell ref="AB45:AE46"/>
    <mergeCell ref="AF45:AJ46"/>
    <mergeCell ref="AK45:AV46"/>
    <mergeCell ref="X47:AA48"/>
    <mergeCell ref="AB47:AE48"/>
    <mergeCell ref="AF47:AJ48"/>
    <mergeCell ref="AK47:AV48"/>
    <mergeCell ref="X41:AA42"/>
    <mergeCell ref="AB41:AE42"/>
    <mergeCell ref="AF41:AJ42"/>
    <mergeCell ref="AK41:AV42"/>
    <mergeCell ref="X43:AA44"/>
    <mergeCell ref="AB43:AE44"/>
    <mergeCell ref="AF43:AJ44"/>
    <mergeCell ref="AK43:AV44"/>
    <mergeCell ref="AB37:AE38"/>
    <mergeCell ref="AF37:AJ38"/>
    <mergeCell ref="AK37:AV38"/>
    <mergeCell ref="AF31:AJ32"/>
    <mergeCell ref="AK31:AV32"/>
    <mergeCell ref="X33:AA34"/>
    <mergeCell ref="AB33:AE34"/>
    <mergeCell ref="AF33:AJ34"/>
    <mergeCell ref="AK33:AV34"/>
    <mergeCell ref="AB27:AE28"/>
    <mergeCell ref="AF27:AJ28"/>
    <mergeCell ref="AK27:AV28"/>
    <mergeCell ref="X29:AA30"/>
    <mergeCell ref="AB29:AE30"/>
    <mergeCell ref="AF29:AJ30"/>
    <mergeCell ref="AK29:AV30"/>
    <mergeCell ref="X35:AA36"/>
    <mergeCell ref="AB35:AE36"/>
    <mergeCell ref="AF35:AJ36"/>
    <mergeCell ref="AK35:AV36"/>
    <mergeCell ref="D67:E68"/>
    <mergeCell ref="D69:E70"/>
    <mergeCell ref="F69:W70"/>
    <mergeCell ref="D23:W24"/>
    <mergeCell ref="X23:AA24"/>
    <mergeCell ref="AB23:AE24"/>
    <mergeCell ref="X25:AA26"/>
    <mergeCell ref="AB25:AE26"/>
    <mergeCell ref="X31:AA32"/>
    <mergeCell ref="AB31:AE32"/>
    <mergeCell ref="F67:W68"/>
    <mergeCell ref="F63:W64"/>
    <mergeCell ref="F65:W66"/>
    <mergeCell ref="D63:E64"/>
    <mergeCell ref="D65:E66"/>
    <mergeCell ref="F59:W60"/>
    <mergeCell ref="F61:W62"/>
    <mergeCell ref="D59:E60"/>
    <mergeCell ref="D61:E62"/>
    <mergeCell ref="F55:W56"/>
    <mergeCell ref="F57:W58"/>
    <mergeCell ref="D55:E56"/>
    <mergeCell ref="D57:E58"/>
    <mergeCell ref="F51:W52"/>
    <mergeCell ref="AF23:AJ24"/>
    <mergeCell ref="AK23:AV24"/>
    <mergeCell ref="AF25:AJ26"/>
    <mergeCell ref="AJ8:AV9"/>
    <mergeCell ref="AA10:AI11"/>
    <mergeCell ref="AJ10:AV11"/>
    <mergeCell ref="AA12:AI13"/>
    <mergeCell ref="AJ12:AV13"/>
    <mergeCell ref="AA14:AI15"/>
    <mergeCell ref="AJ14:AV15"/>
    <mergeCell ref="AA16:AI17"/>
    <mergeCell ref="AJ16:AV17"/>
    <mergeCell ref="AA18:AI19"/>
    <mergeCell ref="AJ18:AV19"/>
    <mergeCell ref="AK25:AV26"/>
    <mergeCell ref="D25:E26"/>
    <mergeCell ref="F27:W28"/>
    <mergeCell ref="D27:E28"/>
    <mergeCell ref="D18:L19"/>
    <mergeCell ref="M18:Y19"/>
    <mergeCell ref="D20:L21"/>
    <mergeCell ref="M20:Y21"/>
    <mergeCell ref="X27:AA28"/>
    <mergeCell ref="F53:W54"/>
    <mergeCell ref="D51:E52"/>
    <mergeCell ref="D53:E54"/>
    <mergeCell ref="F47:W48"/>
    <mergeCell ref="F49:W50"/>
    <mergeCell ref="D47:E48"/>
    <mergeCell ref="D49:E50"/>
    <mergeCell ref="F43:W44"/>
    <mergeCell ref="F45:W46"/>
    <mergeCell ref="D43:E44"/>
    <mergeCell ref="D45:E46"/>
    <mergeCell ref="X37:AA38"/>
    <mergeCell ref="X45:AA46"/>
    <mergeCell ref="X53:AA54"/>
    <mergeCell ref="F41:W42"/>
    <mergeCell ref="D37:E38"/>
    <mergeCell ref="D41:E42"/>
    <mergeCell ref="F33:W34"/>
    <mergeCell ref="F35:W36"/>
    <mergeCell ref="D33:E34"/>
    <mergeCell ref="D35:E36"/>
    <mergeCell ref="F29:W30"/>
    <mergeCell ref="F31:W32"/>
    <mergeCell ref="D29:E30"/>
    <mergeCell ref="D31:E32"/>
    <mergeCell ref="D39:E40"/>
    <mergeCell ref="F39:W40"/>
    <mergeCell ref="X39:AA40"/>
    <mergeCell ref="AB39:AE40"/>
    <mergeCell ref="AF39:AJ40"/>
    <mergeCell ref="AK39:AV40"/>
    <mergeCell ref="D6:L7"/>
    <mergeCell ref="M6:Y7"/>
    <mergeCell ref="D8:L9"/>
    <mergeCell ref="M8:Y9"/>
    <mergeCell ref="AJ6:AV7"/>
    <mergeCell ref="AA8:AI9"/>
    <mergeCell ref="AA6:AE7"/>
    <mergeCell ref="AF6:AI7"/>
    <mergeCell ref="AA20:AI21"/>
    <mergeCell ref="AJ20:AV21"/>
    <mergeCell ref="D10:L11"/>
    <mergeCell ref="M10:Y11"/>
    <mergeCell ref="D14:L15"/>
    <mergeCell ref="M14:Y15"/>
    <mergeCell ref="D12:L13"/>
    <mergeCell ref="M12:Y13"/>
    <mergeCell ref="D16:L17"/>
    <mergeCell ref="M16:Y17"/>
    <mergeCell ref="F37:W38"/>
    <mergeCell ref="F25:W26"/>
  </mergeCells>
  <conditionalFormatting sqref="M6:Y21">
    <cfRule type="cellIs" dxfId="10" priority="44" operator="equal">
      <formula>""</formula>
    </cfRule>
  </conditionalFormatting>
  <conditionalFormatting sqref="X25:AA70">
    <cfRule type="expression" dxfId="9" priority="8">
      <formula>$D25="X"</formula>
    </cfRule>
  </conditionalFormatting>
  <conditionalFormatting sqref="AB25:AE70">
    <cfRule type="containsText" dxfId="8" priority="1" operator="containsText" text="brakujące">
      <formula>NOT(ISERROR(SEARCH("brakujące",AB25)))</formula>
    </cfRule>
    <cfRule type="containsText" dxfId="7" priority="2" operator="containsText" text="missing">
      <formula>NOT(ISERROR(SEARCH("missing",AB25)))</formula>
    </cfRule>
    <cfRule type="containsText" dxfId="6" priority="3" operator="containsText" text="fehlt">
      <formula>NOT(ISERROR(SEARCH("fehlt",AB25)))</formula>
    </cfRule>
    <cfRule type="containsText" dxfId="5" priority="4" operator="containsText" text="NOK">
      <formula>NOT(ISERROR(SEARCH("NOK",AB25)))</formula>
    </cfRule>
    <cfRule type="containsText" dxfId="4" priority="5" operator="containsText" text="OK">
      <formula>NOT(ISERROR(SEARCH("OK",AB25)))</formula>
    </cfRule>
  </conditionalFormatting>
  <conditionalFormatting sqref="AF25:AV70">
    <cfRule type="expression" dxfId="3" priority="6">
      <formula>$D25="X"</formula>
    </cfRule>
  </conditionalFormatting>
  <conditionalFormatting sqref="AJ6:AV21">
    <cfRule type="cellIs" dxfId="2" priority="41" operator="equal">
      <formula>""</formula>
    </cfRule>
  </conditionalFormatting>
  <pageMargins left="0.31496062992125984" right="0.23622047244094491" top="0.39370078740157483" bottom="0.35433070866141736" header="0" footer="0"/>
  <pageSetup paperSize="9" fitToHeight="0" orientation="portrait" r:id="rId1"/>
  <headerFooter>
    <oddFooter>&amp;RPage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6" r:id="rId4" name="Check Box 4">
              <controlPr defaultSize="0" autoFill="0" autoLine="0" autoPict="0">
                <anchor moveWithCells="1">
                  <from>
                    <xdr:col>15</xdr:col>
                    <xdr:colOff>45720</xdr:colOff>
                    <xdr:row>74</xdr:row>
                    <xdr:rowOff>60960</xdr:rowOff>
                  </from>
                  <to>
                    <xdr:col>17</xdr:col>
                    <xdr:colOff>0</xdr:colOff>
                    <xdr:row>77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5" name="Check Box 5">
              <controlPr defaultSize="0" autoFill="0" autoLine="0" autoPict="0">
                <anchor moveWithCells="1">
                  <from>
                    <xdr:col>26</xdr:col>
                    <xdr:colOff>45720</xdr:colOff>
                    <xdr:row>74</xdr:row>
                    <xdr:rowOff>60960</xdr:rowOff>
                  </from>
                  <to>
                    <xdr:col>28</xdr:col>
                    <xdr:colOff>0</xdr:colOff>
                    <xdr:row>77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6" name="Check Box 6">
              <controlPr defaultSize="0" autoFill="0" autoLine="0" autoPict="0">
                <anchor moveWithCells="1">
                  <from>
                    <xdr:col>37</xdr:col>
                    <xdr:colOff>45720</xdr:colOff>
                    <xdr:row>74</xdr:row>
                    <xdr:rowOff>60960</xdr:rowOff>
                  </from>
                  <to>
                    <xdr:col>39</xdr:col>
                    <xdr:colOff>0</xdr:colOff>
                    <xdr:row>77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7" name="Check Box 8">
              <controlPr defaultSize="0" autoFill="0" autoLine="0" autoPict="0">
                <anchor moveWithCells="1">
                  <from>
                    <xdr:col>15</xdr:col>
                    <xdr:colOff>45720</xdr:colOff>
                    <xdr:row>99</xdr:row>
                    <xdr:rowOff>60960</xdr:rowOff>
                  </from>
                  <to>
                    <xdr:col>17</xdr:col>
                    <xdr:colOff>0</xdr:colOff>
                    <xdr:row>102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8" name="Check Box 9">
              <controlPr defaultSize="0" autoFill="0" autoLine="0" autoPict="0">
                <anchor moveWithCells="1">
                  <from>
                    <xdr:col>26</xdr:col>
                    <xdr:colOff>45720</xdr:colOff>
                    <xdr:row>99</xdr:row>
                    <xdr:rowOff>60960</xdr:rowOff>
                  </from>
                  <to>
                    <xdr:col>28</xdr:col>
                    <xdr:colOff>0</xdr:colOff>
                    <xdr:row>102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9" name="Check Box 10">
              <controlPr defaultSize="0" autoFill="0" autoLine="0" autoPict="0">
                <anchor moveWithCells="1">
                  <from>
                    <xdr:col>37</xdr:col>
                    <xdr:colOff>45720</xdr:colOff>
                    <xdr:row>99</xdr:row>
                    <xdr:rowOff>60960</xdr:rowOff>
                  </from>
                  <to>
                    <xdr:col>39</xdr:col>
                    <xdr:colOff>0</xdr:colOff>
                    <xdr:row>102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0" name="Check Box 11">
              <controlPr defaultSize="0" autoFill="0" autoLine="0" autoPict="0">
                <anchor moveWithCells="1">
                  <from>
                    <xdr:col>15</xdr:col>
                    <xdr:colOff>45720</xdr:colOff>
                    <xdr:row>124</xdr:row>
                    <xdr:rowOff>60960</xdr:rowOff>
                  </from>
                  <to>
                    <xdr:col>17</xdr:col>
                    <xdr:colOff>0</xdr:colOff>
                    <xdr:row>127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1" name="Check Box 12">
              <controlPr defaultSize="0" autoFill="0" autoLine="0" autoPict="0">
                <anchor moveWithCells="1">
                  <from>
                    <xdr:col>26</xdr:col>
                    <xdr:colOff>45720</xdr:colOff>
                    <xdr:row>124</xdr:row>
                    <xdr:rowOff>60960</xdr:rowOff>
                  </from>
                  <to>
                    <xdr:col>28</xdr:col>
                    <xdr:colOff>0</xdr:colOff>
                    <xdr:row>127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2" name="Check Box 13">
              <controlPr defaultSize="0" autoFill="0" autoLine="0" autoPict="0">
                <anchor moveWithCells="1">
                  <from>
                    <xdr:col>37</xdr:col>
                    <xdr:colOff>45720</xdr:colOff>
                    <xdr:row>124</xdr:row>
                    <xdr:rowOff>60960</xdr:rowOff>
                  </from>
                  <to>
                    <xdr:col>39</xdr:col>
                    <xdr:colOff>0</xdr:colOff>
                    <xdr:row>127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3" name="Drop Down 14">
              <controlPr defaultSize="0" print="0" autoLine="0" autoPict="0">
                <anchor moveWithCells="1">
                  <from>
                    <xdr:col>55</xdr:col>
                    <xdr:colOff>327660</xdr:colOff>
                    <xdr:row>3</xdr:row>
                    <xdr:rowOff>15240</xdr:rowOff>
                  </from>
                  <to>
                    <xdr:col>55</xdr:col>
                    <xdr:colOff>982980</xdr:colOff>
                    <xdr:row>5</xdr:row>
                    <xdr:rowOff>60960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5CA3C3D-F7B9-420D-BDAF-08A517F0F068}">
          <x14:formula1>
            <xm:f>Language!$I$100:$I$104</xm:f>
          </x14:formula1>
          <xm:sqref>AB25:AE70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C4975-97FB-4356-B658-8536F1EE8268}">
  <sheetPr>
    <tabColor theme="4" tint="0.79998168889431442"/>
    <pageSetUpPr fitToPage="1"/>
  </sheetPr>
  <dimension ref="B1:BK542"/>
  <sheetViews>
    <sheetView showGridLines="0" zoomScale="160" zoomScaleNormal="160" zoomScaleSheetLayoutView="160" zoomScalePageLayoutView="150" workbookViewId="0">
      <selection activeCell="M6" sqref="M6:Y7"/>
    </sheetView>
  </sheetViews>
  <sheetFormatPr baseColWidth="10" defaultColWidth="11.5546875" defaultRowHeight="14.4" x14ac:dyDescent="0.3"/>
  <cols>
    <col min="1" max="1" width="5.6640625" customWidth="1"/>
    <col min="2" max="50" width="2" customWidth="1"/>
    <col min="51" max="54" width="2.77734375" customWidth="1"/>
    <col min="55" max="55" width="9" customWidth="1"/>
    <col min="56" max="56" width="14.77734375" customWidth="1"/>
    <col min="57" max="61" width="2.77734375" customWidth="1"/>
    <col min="62" max="62" width="6.77734375" style="24" hidden="1" customWidth="1"/>
    <col min="63" max="63" width="6.5546875" style="24" hidden="1" customWidth="1"/>
    <col min="64" max="73" width="2.77734375" customWidth="1"/>
  </cols>
  <sheetData>
    <row r="1" spans="2:56" ht="7.2" customHeight="1" x14ac:dyDescent="0.3">
      <c r="B1" s="147" t="str">
        <f>HLOOKUP(Language!$B$2,Language!$C$12:$H$552,3)</f>
        <v>ELS:810 01 14
EOT:4 830 08-01QS
PEL:840 01 04</v>
      </c>
      <c r="C1" s="148"/>
      <c r="D1" s="148"/>
      <c r="E1" s="148"/>
      <c r="F1" s="148"/>
      <c r="G1" s="153" t="str">
        <f>'Requirement list'!G1</f>
        <v>Rev.03</v>
      </c>
      <c r="H1" s="154"/>
      <c r="I1" s="141" t="str">
        <f>HLOOKUP(Language!$B$2,Language!$C$12:$H$552,114)</f>
        <v>Addendum to the Evaluation
Production Process / Product Approval</v>
      </c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2"/>
      <c r="AR1" s="159" t="e" vm="1">
        <v>#VALUE!</v>
      </c>
      <c r="AS1" s="160"/>
      <c r="AT1" s="160"/>
      <c r="AU1" s="160"/>
      <c r="AV1" s="160"/>
      <c r="AW1" s="160"/>
      <c r="AX1" s="161"/>
    </row>
    <row r="2" spans="2:56" ht="7.2" customHeight="1" x14ac:dyDescent="0.3">
      <c r="B2" s="149"/>
      <c r="C2" s="150"/>
      <c r="D2" s="150"/>
      <c r="E2" s="150"/>
      <c r="F2" s="150"/>
      <c r="G2" s="155"/>
      <c r="H2" s="156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4"/>
      <c r="AR2" s="162"/>
      <c r="AS2" s="163"/>
      <c r="AT2" s="163"/>
      <c r="AU2" s="163"/>
      <c r="AV2" s="163"/>
      <c r="AW2" s="163"/>
      <c r="AX2" s="164"/>
    </row>
    <row r="3" spans="2:56" ht="7.2" customHeight="1" thickBot="1" x14ac:dyDescent="0.35">
      <c r="B3" s="149"/>
      <c r="C3" s="150"/>
      <c r="D3" s="150"/>
      <c r="E3" s="150"/>
      <c r="F3" s="150"/>
      <c r="G3" s="155"/>
      <c r="H3" s="156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4"/>
      <c r="AR3" s="162"/>
      <c r="AS3" s="163"/>
      <c r="AT3" s="163"/>
      <c r="AU3" s="163"/>
      <c r="AV3" s="163"/>
      <c r="AW3" s="163"/>
      <c r="AX3" s="164"/>
    </row>
    <row r="4" spans="2:56" ht="7.2" customHeight="1" x14ac:dyDescent="0.3">
      <c r="B4" s="151"/>
      <c r="C4" s="152"/>
      <c r="D4" s="152"/>
      <c r="E4" s="152"/>
      <c r="F4" s="152"/>
      <c r="G4" s="157"/>
      <c r="H4" s="158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6"/>
      <c r="AR4" s="165"/>
      <c r="AS4" s="166"/>
      <c r="AT4" s="166"/>
      <c r="AU4" s="166"/>
      <c r="AV4" s="166"/>
      <c r="AW4" s="166"/>
      <c r="AX4" s="167"/>
      <c r="BB4" s="204" t="str">
        <f>HLOOKUP(Language!$B$2,Language!$C$12:$H$552,4)</f>
        <v>Select your Language:</v>
      </c>
      <c r="BC4" s="205"/>
      <c r="BD4" s="206"/>
    </row>
    <row r="5" spans="2:56" ht="7.2" customHeight="1" x14ac:dyDescent="0.3">
      <c r="B5" s="12"/>
      <c r="C5" s="13"/>
      <c r="D5" s="13"/>
      <c r="E5" s="13"/>
      <c r="F5" s="13"/>
      <c r="G5" s="13"/>
      <c r="H5" s="14"/>
      <c r="I5" s="13"/>
      <c r="J5" s="13"/>
      <c r="K5" s="13"/>
      <c r="L5" s="13"/>
      <c r="M5" s="13"/>
      <c r="N5" s="13"/>
      <c r="O5" s="13"/>
      <c r="P5" s="13"/>
      <c r="Q5" s="13"/>
      <c r="R5" s="15"/>
      <c r="S5" s="15"/>
      <c r="T5" s="15"/>
      <c r="U5" s="16"/>
      <c r="V5" s="16"/>
      <c r="W5" s="14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8"/>
      <c r="AS5" s="18"/>
      <c r="AT5" s="18"/>
      <c r="AU5" s="18"/>
      <c r="AV5" s="18"/>
      <c r="AW5" s="18"/>
      <c r="AX5" s="19"/>
      <c r="BB5" s="207"/>
      <c r="BC5" s="208"/>
      <c r="BD5" s="209"/>
    </row>
    <row r="6" spans="2:56" ht="7.2" customHeight="1" thickBot="1" x14ac:dyDescent="0.35">
      <c r="B6" s="20"/>
      <c r="C6" s="26"/>
      <c r="D6" s="180" t="str">
        <f>HLOOKUP(Language!$B$2,Language!$C$12:$H$552,7)</f>
        <v>Supplier (contractual partner)</v>
      </c>
      <c r="E6" s="180"/>
      <c r="F6" s="180"/>
      <c r="G6" s="180"/>
      <c r="H6" s="180"/>
      <c r="I6" s="180"/>
      <c r="J6" s="180"/>
      <c r="K6" s="180"/>
      <c r="L6" s="180"/>
      <c r="M6" s="174">
        <f>'Requirement list'!$M$6</f>
        <v>0</v>
      </c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6"/>
      <c r="Z6" s="37"/>
      <c r="AA6" s="180" t="str">
        <f>HLOOKUP(Language!$B$2,Language!$C$12:$H$552,8)</f>
        <v>Production location:</v>
      </c>
      <c r="AB6" s="180"/>
      <c r="AC6" s="180"/>
      <c r="AD6" s="180"/>
      <c r="AE6" s="180"/>
      <c r="AF6" s="180"/>
      <c r="AG6" s="180"/>
      <c r="AH6" s="180"/>
      <c r="AI6" s="180"/>
      <c r="AJ6" s="174">
        <f>'Requirement list'!$AJ$6</f>
        <v>0</v>
      </c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6"/>
      <c r="AW6" s="38"/>
      <c r="AX6" s="21"/>
      <c r="BB6" s="210"/>
      <c r="BC6" s="211"/>
      <c r="BD6" s="212"/>
    </row>
    <row r="7" spans="2:56" ht="7.2" customHeight="1" x14ac:dyDescent="0.3">
      <c r="B7" s="20"/>
      <c r="C7" s="26"/>
      <c r="D7" s="181"/>
      <c r="E7" s="181"/>
      <c r="F7" s="181"/>
      <c r="G7" s="181"/>
      <c r="H7" s="181"/>
      <c r="I7" s="181"/>
      <c r="J7" s="181"/>
      <c r="K7" s="181"/>
      <c r="L7" s="181"/>
      <c r="M7" s="177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9"/>
      <c r="Z7" s="37"/>
      <c r="AA7" s="181"/>
      <c r="AB7" s="181"/>
      <c r="AC7" s="181"/>
      <c r="AD7" s="181"/>
      <c r="AE7" s="181"/>
      <c r="AF7" s="181"/>
      <c r="AG7" s="181"/>
      <c r="AH7" s="181"/>
      <c r="AI7" s="181"/>
      <c r="AJ7" s="177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9"/>
      <c r="AW7" s="26"/>
      <c r="AX7" s="21"/>
    </row>
    <row r="8" spans="2:56" ht="7.2" customHeight="1" x14ac:dyDescent="0.3">
      <c r="B8" s="20"/>
      <c r="C8" s="26"/>
      <c r="D8" s="181" t="str">
        <f>HLOOKUP(Language!$B$2,Language!$C$12:$H$552,9)</f>
        <v>Material name:</v>
      </c>
      <c r="E8" s="181"/>
      <c r="F8" s="181"/>
      <c r="G8" s="181"/>
      <c r="H8" s="181"/>
      <c r="I8" s="181"/>
      <c r="J8" s="181"/>
      <c r="K8" s="181"/>
      <c r="L8" s="181"/>
      <c r="M8" s="177">
        <f>'Requirement list'!$M$8</f>
        <v>0</v>
      </c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9"/>
      <c r="Z8" s="37"/>
      <c r="AA8" s="181" t="str">
        <f>HLOOKUP(Language!$B$2,Language!$C$12:$H$552,11)</f>
        <v>Drawing number:</v>
      </c>
      <c r="AB8" s="181"/>
      <c r="AC8" s="181"/>
      <c r="AD8" s="181"/>
      <c r="AE8" s="181"/>
      <c r="AF8" s="181"/>
      <c r="AG8" s="181"/>
      <c r="AH8" s="181"/>
      <c r="AI8" s="181"/>
      <c r="AJ8" s="177">
        <f>'Requirement list'!$AJ$8</f>
        <v>0</v>
      </c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9"/>
      <c r="AW8" s="26"/>
      <c r="AX8" s="21"/>
    </row>
    <row r="9" spans="2:56" ht="7.2" customHeight="1" x14ac:dyDescent="0.3">
      <c r="B9" s="20"/>
      <c r="C9" s="26"/>
      <c r="D9" s="181"/>
      <c r="E9" s="181"/>
      <c r="F9" s="181"/>
      <c r="G9" s="181"/>
      <c r="H9" s="181"/>
      <c r="I9" s="181"/>
      <c r="J9" s="181"/>
      <c r="K9" s="181"/>
      <c r="L9" s="181"/>
      <c r="M9" s="177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9"/>
      <c r="Z9" s="37"/>
      <c r="AA9" s="181"/>
      <c r="AB9" s="181"/>
      <c r="AC9" s="181"/>
      <c r="AD9" s="181"/>
      <c r="AE9" s="181"/>
      <c r="AF9" s="181"/>
      <c r="AG9" s="181"/>
      <c r="AH9" s="181"/>
      <c r="AI9" s="181"/>
      <c r="AJ9" s="177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9"/>
      <c r="AW9" s="26"/>
      <c r="AX9" s="21"/>
    </row>
    <row r="10" spans="2:56" ht="7.2" customHeight="1" x14ac:dyDescent="0.3">
      <c r="B10" s="20"/>
      <c r="C10" s="26"/>
      <c r="D10" s="181" t="str">
        <f>HLOOKUP(Language!$B$2,Language!$C$12:$H$552,10)</f>
        <v>Part Number:</v>
      </c>
      <c r="E10" s="181"/>
      <c r="F10" s="181"/>
      <c r="G10" s="181"/>
      <c r="H10" s="181"/>
      <c r="I10" s="181"/>
      <c r="J10" s="181"/>
      <c r="K10" s="181"/>
      <c r="L10" s="181"/>
      <c r="M10" s="177">
        <f>'Requirement list'!$M$10</f>
        <v>0</v>
      </c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9"/>
      <c r="Z10" s="37"/>
      <c r="AA10" s="181" t="str">
        <f>HLOOKUP(Language!$B$2,Language!$C$12:$H$552,12)</f>
        <v>Index / Date / Rev. No.:</v>
      </c>
      <c r="AB10" s="181"/>
      <c r="AC10" s="181"/>
      <c r="AD10" s="181"/>
      <c r="AE10" s="181"/>
      <c r="AF10" s="181"/>
      <c r="AG10" s="181"/>
      <c r="AH10" s="181"/>
      <c r="AI10" s="181"/>
      <c r="AJ10" s="177">
        <f>'Requirement list'!$AJ$10</f>
        <v>0</v>
      </c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9"/>
      <c r="AW10" s="26"/>
      <c r="AX10" s="21"/>
    </row>
    <row r="11" spans="2:56" ht="7.2" customHeight="1" x14ac:dyDescent="0.3">
      <c r="B11" s="20"/>
      <c r="C11" s="26"/>
      <c r="D11" s="182"/>
      <c r="E11" s="182"/>
      <c r="F11" s="182"/>
      <c r="G11" s="182"/>
      <c r="H11" s="182"/>
      <c r="I11" s="182"/>
      <c r="J11" s="182"/>
      <c r="K11" s="182"/>
      <c r="L11" s="182"/>
      <c r="M11" s="183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5"/>
      <c r="Z11" s="46"/>
      <c r="AA11" s="182"/>
      <c r="AB11" s="182"/>
      <c r="AC11" s="182"/>
      <c r="AD11" s="182"/>
      <c r="AE11" s="182"/>
      <c r="AF11" s="182"/>
      <c r="AG11" s="182"/>
      <c r="AH11" s="182"/>
      <c r="AI11" s="182"/>
      <c r="AJ11" s="183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5"/>
      <c r="AW11" s="26"/>
      <c r="AX11" s="21"/>
    </row>
    <row r="12" spans="2:56" ht="7.2" customHeight="1" x14ac:dyDescent="0.3">
      <c r="B12" s="20"/>
      <c r="C12" s="26"/>
      <c r="D12" s="181" t="str">
        <f>HLOOKUP(Language!$B$2,Language!$C$12:$H$552,85)</f>
        <v>Project No.:</v>
      </c>
      <c r="E12" s="181"/>
      <c r="F12" s="181"/>
      <c r="G12" s="181"/>
      <c r="H12" s="181"/>
      <c r="I12" s="181"/>
      <c r="J12" s="181"/>
      <c r="K12" s="181"/>
      <c r="L12" s="181"/>
      <c r="M12" s="177">
        <f>Evaluation!AJ6</f>
        <v>0</v>
      </c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9"/>
      <c r="Z12" s="37"/>
      <c r="AA12" s="181" t="str">
        <f>HLOOKUP(Language!$B$2,Language!$C$12:$H$552,86)</f>
        <v>Test Report Number:</v>
      </c>
      <c r="AB12" s="181"/>
      <c r="AC12" s="181"/>
      <c r="AD12" s="181"/>
      <c r="AE12" s="181"/>
      <c r="AF12" s="181"/>
      <c r="AG12" s="181"/>
      <c r="AH12" s="181"/>
      <c r="AI12" s="181"/>
      <c r="AJ12" s="177">
        <f>Evaluation!AJ18</f>
        <v>0</v>
      </c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9"/>
      <c r="AW12" s="26"/>
      <c r="AX12" s="21"/>
    </row>
    <row r="13" spans="2:56" ht="7.2" customHeight="1" x14ac:dyDescent="0.3">
      <c r="B13" s="20"/>
      <c r="C13" s="26"/>
      <c r="D13" s="181"/>
      <c r="E13" s="181"/>
      <c r="F13" s="181"/>
      <c r="G13" s="181"/>
      <c r="H13" s="181"/>
      <c r="I13" s="181"/>
      <c r="J13" s="181"/>
      <c r="K13" s="181"/>
      <c r="L13" s="181"/>
      <c r="M13" s="177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9"/>
      <c r="Z13" s="37"/>
      <c r="AA13" s="181"/>
      <c r="AB13" s="181"/>
      <c r="AC13" s="181"/>
      <c r="AD13" s="181"/>
      <c r="AE13" s="181"/>
      <c r="AF13" s="181"/>
      <c r="AG13" s="181"/>
      <c r="AH13" s="181"/>
      <c r="AI13" s="181"/>
      <c r="AJ13" s="177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9"/>
      <c r="AW13" s="26"/>
      <c r="AX13" s="21"/>
    </row>
    <row r="14" spans="2:56" ht="7.2" customHeight="1" thickBot="1" x14ac:dyDescent="0.35">
      <c r="B14" s="20"/>
      <c r="C14" s="26"/>
      <c r="D14" s="28"/>
      <c r="E14" s="28"/>
      <c r="F14" s="28"/>
      <c r="G14" s="28"/>
      <c r="H14" s="28"/>
      <c r="I14" s="28"/>
      <c r="J14" s="28"/>
      <c r="K14" s="28"/>
      <c r="L14" s="28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37"/>
      <c r="AA14" s="28"/>
      <c r="AB14" s="28"/>
      <c r="AC14" s="28"/>
      <c r="AD14" s="28"/>
      <c r="AE14" s="28"/>
      <c r="AF14" s="28"/>
      <c r="AG14" s="28"/>
      <c r="AH14" s="28"/>
      <c r="AI14" s="28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26"/>
      <c r="AX14" s="21"/>
    </row>
    <row r="15" spans="2:56" ht="7.2" customHeight="1" x14ac:dyDescent="0.3">
      <c r="B15" s="20"/>
      <c r="C15" s="26"/>
      <c r="D15" s="291" t="str">
        <f>HLOOKUP(Language!$B$2,Language!$C$12:$H$552,122)</f>
        <v>This document is valid only in conjunction with the signed cover sheet for the sampling process!</v>
      </c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3"/>
      <c r="AW15" s="26"/>
      <c r="AX15" s="21"/>
    </row>
    <row r="16" spans="2:56" ht="7.2" customHeight="1" x14ac:dyDescent="0.3">
      <c r="B16" s="20"/>
      <c r="C16" s="26"/>
      <c r="D16" s="294"/>
      <c r="E16" s="295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5"/>
      <c r="Y16" s="295"/>
      <c r="Z16" s="295"/>
      <c r="AA16" s="295"/>
      <c r="AB16" s="295"/>
      <c r="AC16" s="295"/>
      <c r="AD16" s="295"/>
      <c r="AE16" s="295"/>
      <c r="AF16" s="295"/>
      <c r="AG16" s="295"/>
      <c r="AH16" s="295"/>
      <c r="AI16" s="295"/>
      <c r="AJ16" s="295"/>
      <c r="AK16" s="295"/>
      <c r="AL16" s="295"/>
      <c r="AM16" s="295"/>
      <c r="AN16" s="295"/>
      <c r="AO16" s="295"/>
      <c r="AP16" s="295"/>
      <c r="AQ16" s="295"/>
      <c r="AR16" s="295"/>
      <c r="AS16" s="295"/>
      <c r="AT16" s="295"/>
      <c r="AU16" s="295"/>
      <c r="AV16" s="296"/>
      <c r="AW16" s="26"/>
      <c r="AX16" s="21"/>
    </row>
    <row r="17" spans="2:56" ht="10.8" customHeight="1" thickBot="1" x14ac:dyDescent="0.35">
      <c r="B17" s="20"/>
      <c r="C17" s="26"/>
      <c r="D17" s="297"/>
      <c r="E17" s="298"/>
      <c r="F17" s="298"/>
      <c r="G17" s="298"/>
      <c r="H17" s="298"/>
      <c r="I17" s="298"/>
      <c r="J17" s="298"/>
      <c r="K17" s="298"/>
      <c r="L17" s="298"/>
      <c r="M17" s="298"/>
      <c r="N17" s="298"/>
      <c r="O17" s="298"/>
      <c r="P17" s="298"/>
      <c r="Q17" s="298"/>
      <c r="R17" s="298"/>
      <c r="S17" s="298"/>
      <c r="T17" s="298"/>
      <c r="U17" s="298"/>
      <c r="V17" s="298"/>
      <c r="W17" s="298"/>
      <c r="X17" s="298"/>
      <c r="Y17" s="298"/>
      <c r="Z17" s="298"/>
      <c r="AA17" s="298"/>
      <c r="AB17" s="298"/>
      <c r="AC17" s="298"/>
      <c r="AD17" s="298"/>
      <c r="AE17" s="298"/>
      <c r="AF17" s="298"/>
      <c r="AG17" s="298"/>
      <c r="AH17" s="298"/>
      <c r="AI17" s="298"/>
      <c r="AJ17" s="298"/>
      <c r="AK17" s="298"/>
      <c r="AL17" s="298"/>
      <c r="AM17" s="298"/>
      <c r="AN17" s="298"/>
      <c r="AO17" s="298"/>
      <c r="AP17" s="298"/>
      <c r="AQ17" s="298"/>
      <c r="AR17" s="298"/>
      <c r="AS17" s="298"/>
      <c r="AT17" s="298"/>
      <c r="AU17" s="298"/>
      <c r="AV17" s="299"/>
      <c r="AW17" s="26"/>
      <c r="AX17" s="21"/>
    </row>
    <row r="18" spans="2:56" ht="7.2" customHeight="1" x14ac:dyDescent="0.3">
      <c r="B18" s="20"/>
      <c r="C18" s="26"/>
      <c r="D18" s="43"/>
      <c r="E18" s="43"/>
      <c r="F18" s="43"/>
      <c r="G18" s="43"/>
      <c r="H18" s="43"/>
      <c r="I18" s="43"/>
      <c r="J18" s="43"/>
      <c r="K18" s="43"/>
      <c r="L18" s="43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37"/>
      <c r="AA18" s="43"/>
      <c r="AB18" s="43"/>
      <c r="AC18" s="43"/>
      <c r="AD18" s="43"/>
      <c r="AE18" s="43"/>
      <c r="AF18" s="43"/>
      <c r="AG18" s="43"/>
      <c r="AH18" s="43"/>
      <c r="AI18" s="43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26"/>
      <c r="AX18" s="21"/>
    </row>
    <row r="19" spans="2:56" ht="7.05" customHeight="1" x14ac:dyDescent="0.3">
      <c r="B19" s="23"/>
      <c r="D19" s="308" t="str">
        <f>HLOOKUP(Language!$B$2,Language!$C$12:$H$552,115)</f>
        <v>Additional information:</v>
      </c>
      <c r="E19" s="309"/>
      <c r="F19" s="309"/>
      <c r="G19" s="30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  <c r="T19" s="309"/>
      <c r="U19" s="309"/>
      <c r="V19" s="309"/>
      <c r="W19" s="309"/>
      <c r="X19" s="309"/>
      <c r="Y19" s="309"/>
      <c r="Z19" s="309"/>
      <c r="AA19" s="309"/>
      <c r="AB19" s="309"/>
      <c r="AC19" s="309"/>
      <c r="AD19" s="309"/>
      <c r="AE19" s="309"/>
      <c r="AF19" s="309"/>
      <c r="AG19" s="309"/>
      <c r="AH19" s="309"/>
      <c r="AI19" s="309"/>
      <c r="AJ19" s="309"/>
      <c r="AK19" s="309"/>
      <c r="AL19" s="309"/>
      <c r="AM19" s="309"/>
      <c r="AN19" s="309"/>
      <c r="AO19" s="309"/>
      <c r="AP19" s="309"/>
      <c r="AQ19" s="309"/>
      <c r="AR19" s="309"/>
      <c r="AS19" s="309"/>
      <c r="AT19" s="309"/>
      <c r="AU19" s="309"/>
      <c r="AV19" s="310"/>
      <c r="AW19" s="39"/>
      <c r="AX19" s="25"/>
    </row>
    <row r="20" spans="2:56" ht="7.05" customHeight="1" x14ac:dyDescent="0.3">
      <c r="B20" s="23"/>
      <c r="D20" s="311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/>
      <c r="U20" s="312"/>
      <c r="V20" s="312"/>
      <c r="W20" s="312"/>
      <c r="X20" s="312"/>
      <c r="Y20" s="312"/>
      <c r="Z20" s="312"/>
      <c r="AA20" s="312"/>
      <c r="AB20" s="312"/>
      <c r="AC20" s="312"/>
      <c r="AD20" s="312"/>
      <c r="AE20" s="312"/>
      <c r="AF20" s="312"/>
      <c r="AG20" s="312"/>
      <c r="AH20" s="312"/>
      <c r="AI20" s="312"/>
      <c r="AJ20" s="312"/>
      <c r="AK20" s="312"/>
      <c r="AL20" s="312"/>
      <c r="AM20" s="312"/>
      <c r="AN20" s="312"/>
      <c r="AO20" s="312"/>
      <c r="AP20" s="312"/>
      <c r="AQ20" s="312"/>
      <c r="AR20" s="312"/>
      <c r="AS20" s="312"/>
      <c r="AT20" s="312"/>
      <c r="AU20" s="312"/>
      <c r="AV20" s="313"/>
      <c r="AW20" s="39"/>
      <c r="AX20" s="25"/>
    </row>
    <row r="21" spans="2:56" ht="7.05" customHeight="1" x14ac:dyDescent="0.3">
      <c r="B21" s="23"/>
      <c r="D21" s="314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  <c r="T21" s="315"/>
      <c r="U21" s="315"/>
      <c r="V21" s="315"/>
      <c r="W21" s="315"/>
      <c r="X21" s="315"/>
      <c r="Y21" s="315"/>
      <c r="Z21" s="315"/>
      <c r="AA21" s="315"/>
      <c r="AB21" s="315"/>
      <c r="AC21" s="315"/>
      <c r="AD21" s="315"/>
      <c r="AE21" s="315"/>
      <c r="AF21" s="315"/>
      <c r="AG21" s="315"/>
      <c r="AH21" s="315"/>
      <c r="AI21" s="315"/>
      <c r="AJ21" s="315"/>
      <c r="AK21" s="315"/>
      <c r="AL21" s="315"/>
      <c r="AM21" s="315"/>
      <c r="AN21" s="315"/>
      <c r="AO21" s="315"/>
      <c r="AP21" s="315"/>
      <c r="AQ21" s="315"/>
      <c r="AR21" s="315"/>
      <c r="AS21" s="315"/>
      <c r="AT21" s="315"/>
      <c r="AU21" s="315"/>
      <c r="AV21" s="316"/>
      <c r="AX21" s="25"/>
    </row>
    <row r="22" spans="2:56" ht="7.05" customHeight="1" x14ac:dyDescent="0.3">
      <c r="B22" s="23"/>
      <c r="D22" s="314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15"/>
      <c r="AU22" s="315"/>
      <c r="AV22" s="316"/>
      <c r="AW22" s="39"/>
      <c r="AX22" s="25"/>
    </row>
    <row r="23" spans="2:56" ht="7.05" customHeight="1" x14ac:dyDescent="0.3">
      <c r="B23" s="23"/>
      <c r="D23" s="314"/>
      <c r="E23" s="315"/>
      <c r="F23" s="315"/>
      <c r="G23" s="315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  <c r="T23" s="315"/>
      <c r="U23" s="315"/>
      <c r="V23" s="315"/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6"/>
      <c r="AX23" s="25"/>
    </row>
    <row r="24" spans="2:56" ht="7.05" customHeight="1" x14ac:dyDescent="0.3">
      <c r="B24" s="23"/>
      <c r="D24" s="314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6"/>
      <c r="AX24" s="25"/>
    </row>
    <row r="25" spans="2:56" ht="7.05" customHeight="1" x14ac:dyDescent="0.3">
      <c r="B25" s="23"/>
      <c r="D25" s="314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5"/>
      <c r="Y25" s="315"/>
      <c r="Z25" s="315"/>
      <c r="AA25" s="315"/>
      <c r="AB25" s="315"/>
      <c r="AC25" s="315"/>
      <c r="AD25" s="315"/>
      <c r="AE25" s="315"/>
      <c r="AF25" s="315"/>
      <c r="AG25" s="315"/>
      <c r="AH25" s="315"/>
      <c r="AI25" s="315"/>
      <c r="AJ25" s="315"/>
      <c r="AK25" s="315"/>
      <c r="AL25" s="315"/>
      <c r="AM25" s="315"/>
      <c r="AN25" s="315"/>
      <c r="AO25" s="315"/>
      <c r="AP25" s="315"/>
      <c r="AQ25" s="315"/>
      <c r="AR25" s="315"/>
      <c r="AS25" s="315"/>
      <c r="AT25" s="315"/>
      <c r="AU25" s="315"/>
      <c r="AV25" s="316"/>
      <c r="AX25" s="25"/>
    </row>
    <row r="26" spans="2:56" ht="7.05" customHeight="1" x14ac:dyDescent="0.3">
      <c r="B26" s="23"/>
      <c r="D26" s="314"/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5"/>
      <c r="X26" s="315"/>
      <c r="Y26" s="315"/>
      <c r="Z26" s="315"/>
      <c r="AA26" s="315"/>
      <c r="AB26" s="315"/>
      <c r="AC26" s="315"/>
      <c r="AD26" s="315"/>
      <c r="AE26" s="315"/>
      <c r="AF26" s="315"/>
      <c r="AG26" s="315"/>
      <c r="AH26" s="315"/>
      <c r="AI26" s="315"/>
      <c r="AJ26" s="315"/>
      <c r="AK26" s="315"/>
      <c r="AL26" s="315"/>
      <c r="AM26" s="315"/>
      <c r="AN26" s="315"/>
      <c r="AO26" s="315"/>
      <c r="AP26" s="315"/>
      <c r="AQ26" s="315"/>
      <c r="AR26" s="315"/>
      <c r="AS26" s="315"/>
      <c r="AT26" s="315"/>
      <c r="AU26" s="315"/>
      <c r="AV26" s="316"/>
      <c r="AX26" s="25"/>
    </row>
    <row r="27" spans="2:56" ht="7.05" customHeight="1" x14ac:dyDescent="0.3">
      <c r="B27" s="23"/>
      <c r="D27" s="314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  <c r="AE27" s="315"/>
      <c r="AF27" s="315"/>
      <c r="AG27" s="315"/>
      <c r="AH27" s="315"/>
      <c r="AI27" s="315"/>
      <c r="AJ27" s="315"/>
      <c r="AK27" s="315"/>
      <c r="AL27" s="315"/>
      <c r="AM27" s="315"/>
      <c r="AN27" s="315"/>
      <c r="AO27" s="315"/>
      <c r="AP27" s="315"/>
      <c r="AQ27" s="315"/>
      <c r="AR27" s="315"/>
      <c r="AS27" s="315"/>
      <c r="AT27" s="315"/>
      <c r="AU27" s="315"/>
      <c r="AV27" s="316"/>
      <c r="AX27" s="25"/>
    </row>
    <row r="28" spans="2:56" ht="7.05" customHeight="1" x14ac:dyDescent="0.3">
      <c r="B28" s="23"/>
      <c r="D28" s="314"/>
      <c r="E28" s="315"/>
      <c r="F28" s="315"/>
      <c r="G28" s="315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  <c r="T28" s="315"/>
      <c r="U28" s="315"/>
      <c r="V28" s="315"/>
      <c r="W28" s="315"/>
      <c r="X28" s="315"/>
      <c r="Y28" s="315"/>
      <c r="Z28" s="315"/>
      <c r="AA28" s="315"/>
      <c r="AB28" s="315"/>
      <c r="AC28" s="315"/>
      <c r="AD28" s="315"/>
      <c r="AE28" s="315"/>
      <c r="AF28" s="315"/>
      <c r="AG28" s="315"/>
      <c r="AH28" s="315"/>
      <c r="AI28" s="315"/>
      <c r="AJ28" s="315"/>
      <c r="AK28" s="315"/>
      <c r="AL28" s="315"/>
      <c r="AM28" s="315"/>
      <c r="AN28" s="315"/>
      <c r="AO28" s="315"/>
      <c r="AP28" s="315"/>
      <c r="AQ28" s="315"/>
      <c r="AR28" s="315"/>
      <c r="AS28" s="315"/>
      <c r="AT28" s="315"/>
      <c r="AU28" s="315"/>
      <c r="AV28" s="316"/>
      <c r="AX28" s="25"/>
    </row>
    <row r="29" spans="2:56" ht="7.05" customHeight="1" x14ac:dyDescent="0.3">
      <c r="B29" s="23"/>
      <c r="D29" s="314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  <c r="T29" s="315"/>
      <c r="U29" s="315"/>
      <c r="V29" s="315"/>
      <c r="W29" s="315"/>
      <c r="X29" s="315"/>
      <c r="Y29" s="315"/>
      <c r="Z29" s="315"/>
      <c r="AA29" s="315"/>
      <c r="AB29" s="315"/>
      <c r="AC29" s="315"/>
      <c r="AD29" s="315"/>
      <c r="AE29" s="315"/>
      <c r="AF29" s="315"/>
      <c r="AG29" s="315"/>
      <c r="AH29" s="315"/>
      <c r="AI29" s="315"/>
      <c r="AJ29" s="315"/>
      <c r="AK29" s="315"/>
      <c r="AL29" s="315"/>
      <c r="AM29" s="315"/>
      <c r="AN29" s="315"/>
      <c r="AO29" s="315"/>
      <c r="AP29" s="315"/>
      <c r="AQ29" s="315"/>
      <c r="AR29" s="315"/>
      <c r="AS29" s="315"/>
      <c r="AT29" s="315"/>
      <c r="AU29" s="315"/>
      <c r="AV29" s="316"/>
      <c r="AX29" s="25"/>
    </row>
    <row r="30" spans="2:56" ht="7.05" customHeight="1" x14ac:dyDescent="0.3">
      <c r="B30" s="23"/>
      <c r="D30" s="317"/>
      <c r="E30" s="318"/>
      <c r="F30" s="318"/>
      <c r="G30" s="318"/>
      <c r="H30" s="318"/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8"/>
      <c r="W30" s="318"/>
      <c r="X30" s="318"/>
      <c r="Y30" s="318"/>
      <c r="Z30" s="318"/>
      <c r="AA30" s="318"/>
      <c r="AB30" s="318"/>
      <c r="AC30" s="318"/>
      <c r="AD30" s="318"/>
      <c r="AE30" s="318"/>
      <c r="AF30" s="318"/>
      <c r="AG30" s="318"/>
      <c r="AH30" s="318"/>
      <c r="AI30" s="318"/>
      <c r="AJ30" s="318"/>
      <c r="AK30" s="318"/>
      <c r="AL30" s="318"/>
      <c r="AM30" s="318"/>
      <c r="AN30" s="318"/>
      <c r="AO30" s="318"/>
      <c r="AP30" s="318"/>
      <c r="AQ30" s="318"/>
      <c r="AR30" s="318"/>
      <c r="AS30" s="318"/>
      <c r="AT30" s="318"/>
      <c r="AU30" s="318"/>
      <c r="AV30" s="319"/>
      <c r="AX30" s="25"/>
    </row>
    <row r="31" spans="2:56" ht="7.05" customHeight="1" x14ac:dyDescent="0.3">
      <c r="B31" s="20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1"/>
      <c r="AY31" s="26"/>
      <c r="BB31" s="26"/>
      <c r="BC31" s="26"/>
      <c r="BD31" s="26"/>
    </row>
    <row r="32" spans="2:56" ht="7.05" customHeight="1" x14ac:dyDescent="0.3">
      <c r="B32" s="20"/>
      <c r="C32" s="26"/>
      <c r="D32" s="267" t="str">
        <f>HLOOKUP(Language!$B$2,Language!$C$12:$H$552,116)</f>
        <v>The following deviations from the drawing mentioned above are approved:</v>
      </c>
      <c r="E32" s="267"/>
      <c r="F32" s="267"/>
      <c r="G32" s="267"/>
      <c r="H32" s="267"/>
      <c r="I32" s="267"/>
      <c r="J32" s="267"/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  <c r="AM32" s="267"/>
      <c r="AN32" s="267"/>
      <c r="AO32" s="267"/>
      <c r="AP32" s="267"/>
      <c r="AQ32" s="267"/>
      <c r="AR32" s="267"/>
      <c r="AS32" s="267"/>
      <c r="AT32" s="267"/>
      <c r="AU32" s="267"/>
      <c r="AV32" s="267"/>
      <c r="AW32" s="26"/>
      <c r="AX32" s="21"/>
      <c r="AY32" s="26"/>
    </row>
    <row r="33" spans="2:51" ht="7.05" customHeight="1" x14ac:dyDescent="0.3">
      <c r="B33" s="20"/>
      <c r="C33" s="26"/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  <c r="AM33" s="267"/>
      <c r="AN33" s="267"/>
      <c r="AO33" s="267"/>
      <c r="AP33" s="267"/>
      <c r="AQ33" s="267"/>
      <c r="AR33" s="267"/>
      <c r="AS33" s="267"/>
      <c r="AT33" s="267"/>
      <c r="AU33" s="267"/>
      <c r="AV33" s="267"/>
      <c r="AW33" s="26"/>
      <c r="AX33" s="21"/>
      <c r="AY33" s="26"/>
    </row>
    <row r="34" spans="2:51" ht="7.05" customHeight="1" x14ac:dyDescent="0.3">
      <c r="B34" s="20"/>
      <c r="C34" s="26"/>
      <c r="D34" s="302" t="str">
        <f>HLOOKUP(Language!$B$2,Language!$C$12:$H$552,117)</f>
        <v>Item Drawing</v>
      </c>
      <c r="E34" s="303"/>
      <c r="F34" s="303"/>
      <c r="G34" s="304"/>
      <c r="H34" s="302" t="str">
        <f>HLOOKUP(Language!$B$2,Language!$C$12:$H$552,118)</f>
        <v>Setpoint
(Upper Tolerance / Lower Tolerance)</v>
      </c>
      <c r="I34" s="303"/>
      <c r="J34" s="303"/>
      <c r="K34" s="303"/>
      <c r="L34" s="303"/>
      <c r="M34" s="303"/>
      <c r="N34" s="303"/>
      <c r="O34" s="303"/>
      <c r="P34" s="303"/>
      <c r="Q34" s="304"/>
      <c r="R34" s="302" t="str">
        <f>HLOOKUP(Language!$B$2,Language!$C$12:$H$552,121)</f>
        <v>Measured Value from Sampling</v>
      </c>
      <c r="S34" s="303"/>
      <c r="T34" s="303"/>
      <c r="U34" s="303"/>
      <c r="V34" s="303"/>
      <c r="W34" s="303"/>
      <c r="X34" s="303"/>
      <c r="Y34" s="303"/>
      <c r="Z34" s="303"/>
      <c r="AA34" s="304"/>
      <c r="AB34" s="302" t="str">
        <f>HLOOKUP(Language!$B$2,Language!$C$12:$H$552,119)</f>
        <v>approved tolerance</v>
      </c>
      <c r="AC34" s="303"/>
      <c r="AD34" s="303"/>
      <c r="AE34" s="303"/>
      <c r="AF34" s="303"/>
      <c r="AG34" s="303"/>
      <c r="AH34" s="303"/>
      <c r="AI34" s="303"/>
      <c r="AJ34" s="303"/>
      <c r="AK34" s="304"/>
      <c r="AL34" s="323" t="str">
        <f>HLOOKUP(Language!$B$2,Language!$C$12:$H$552,120)</f>
        <v>Comment</v>
      </c>
      <c r="AM34" s="323"/>
      <c r="AN34" s="323"/>
      <c r="AO34" s="323"/>
      <c r="AP34" s="323"/>
      <c r="AQ34" s="323"/>
      <c r="AR34" s="323"/>
      <c r="AS34" s="323"/>
      <c r="AT34" s="323"/>
      <c r="AU34" s="323"/>
      <c r="AV34" s="324"/>
      <c r="AW34" s="26"/>
      <c r="AX34" s="21"/>
      <c r="AY34" s="26"/>
    </row>
    <row r="35" spans="2:51" ht="11.4" customHeight="1" x14ac:dyDescent="0.3">
      <c r="B35" s="20"/>
      <c r="C35" s="26"/>
      <c r="D35" s="305"/>
      <c r="E35" s="306"/>
      <c r="F35" s="306"/>
      <c r="G35" s="307"/>
      <c r="H35" s="320"/>
      <c r="I35" s="321"/>
      <c r="J35" s="321"/>
      <c r="K35" s="321"/>
      <c r="L35" s="321"/>
      <c r="M35" s="321"/>
      <c r="N35" s="321"/>
      <c r="O35" s="321"/>
      <c r="P35" s="321"/>
      <c r="Q35" s="322"/>
      <c r="R35" s="320"/>
      <c r="S35" s="321"/>
      <c r="T35" s="321"/>
      <c r="U35" s="321"/>
      <c r="V35" s="321"/>
      <c r="W35" s="321"/>
      <c r="X35" s="321"/>
      <c r="Y35" s="321"/>
      <c r="Z35" s="321"/>
      <c r="AA35" s="322"/>
      <c r="AB35" s="320"/>
      <c r="AC35" s="321"/>
      <c r="AD35" s="321"/>
      <c r="AE35" s="321"/>
      <c r="AF35" s="321"/>
      <c r="AG35" s="321"/>
      <c r="AH35" s="321"/>
      <c r="AI35" s="321"/>
      <c r="AJ35" s="321"/>
      <c r="AK35" s="322"/>
      <c r="AL35" s="325"/>
      <c r="AM35" s="325"/>
      <c r="AN35" s="325"/>
      <c r="AO35" s="325"/>
      <c r="AP35" s="325"/>
      <c r="AQ35" s="325"/>
      <c r="AR35" s="325"/>
      <c r="AS35" s="325"/>
      <c r="AT35" s="325"/>
      <c r="AU35" s="325"/>
      <c r="AV35" s="326"/>
      <c r="AW35" s="26"/>
      <c r="AX35" s="21"/>
      <c r="AY35" s="26"/>
    </row>
    <row r="36" spans="2:51" ht="13.05" customHeight="1" x14ac:dyDescent="0.3">
      <c r="B36" s="20"/>
      <c r="C36" s="26"/>
      <c r="D36" s="300"/>
      <c r="E36" s="300"/>
      <c r="F36" s="300"/>
      <c r="G36" s="301"/>
      <c r="H36" s="300"/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0"/>
      <c r="AJ36" s="300"/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26"/>
      <c r="AX36" s="21"/>
      <c r="AY36" s="26"/>
    </row>
    <row r="37" spans="2:51" ht="13.05" customHeight="1" x14ac:dyDescent="0.3">
      <c r="B37" s="20"/>
      <c r="C37" s="26"/>
      <c r="D37" s="300"/>
      <c r="E37" s="300"/>
      <c r="F37" s="300"/>
      <c r="G37" s="301"/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  <c r="AI37" s="300"/>
      <c r="AJ37" s="300"/>
      <c r="AK37" s="300"/>
      <c r="AL37" s="300"/>
      <c r="AM37" s="300"/>
      <c r="AN37" s="300"/>
      <c r="AO37" s="300"/>
      <c r="AP37" s="300"/>
      <c r="AQ37" s="300"/>
      <c r="AR37" s="300"/>
      <c r="AS37" s="300"/>
      <c r="AT37" s="300"/>
      <c r="AU37" s="300"/>
      <c r="AV37" s="300"/>
      <c r="AW37" s="26"/>
      <c r="AX37" s="21"/>
      <c r="AY37" s="26"/>
    </row>
    <row r="38" spans="2:51" ht="13.05" customHeight="1" x14ac:dyDescent="0.3">
      <c r="B38" s="20"/>
      <c r="C38" s="26"/>
      <c r="D38" s="300"/>
      <c r="E38" s="300"/>
      <c r="F38" s="300"/>
      <c r="G38" s="301"/>
      <c r="H38" s="300"/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0"/>
      <c r="AJ38" s="300"/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26"/>
      <c r="AX38" s="21"/>
      <c r="AY38" s="26"/>
    </row>
    <row r="39" spans="2:51" ht="13.05" customHeight="1" x14ac:dyDescent="0.3">
      <c r="B39" s="20"/>
      <c r="C39" s="26"/>
      <c r="D39" s="300"/>
      <c r="E39" s="300"/>
      <c r="F39" s="300"/>
      <c r="G39" s="301"/>
      <c r="H39" s="300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  <c r="AH39" s="300"/>
      <c r="AI39" s="300"/>
      <c r="AJ39" s="300"/>
      <c r="AK39" s="300"/>
      <c r="AL39" s="300"/>
      <c r="AM39" s="300"/>
      <c r="AN39" s="300"/>
      <c r="AO39" s="300"/>
      <c r="AP39" s="300"/>
      <c r="AQ39" s="300"/>
      <c r="AR39" s="300"/>
      <c r="AS39" s="300"/>
      <c r="AT39" s="300"/>
      <c r="AU39" s="300"/>
      <c r="AV39" s="300"/>
      <c r="AW39" s="26"/>
      <c r="AX39" s="21"/>
      <c r="AY39" s="26"/>
    </row>
    <row r="40" spans="2:51" ht="13.05" customHeight="1" x14ac:dyDescent="0.3">
      <c r="B40" s="20"/>
      <c r="C40" s="26"/>
      <c r="D40" s="300"/>
      <c r="E40" s="300"/>
      <c r="F40" s="300"/>
      <c r="G40" s="301"/>
      <c r="H40" s="300"/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0"/>
      <c r="AJ40" s="300"/>
      <c r="AK40" s="300"/>
      <c r="AL40" s="300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26"/>
      <c r="AX40" s="21"/>
      <c r="AY40" s="26"/>
    </row>
    <row r="41" spans="2:51" ht="13.05" customHeight="1" x14ac:dyDescent="0.3">
      <c r="B41" s="20"/>
      <c r="C41" s="26"/>
      <c r="D41" s="300"/>
      <c r="E41" s="300"/>
      <c r="F41" s="300"/>
      <c r="G41" s="301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G41" s="300"/>
      <c r="AH41" s="300"/>
      <c r="AI41" s="300"/>
      <c r="AJ41" s="300"/>
      <c r="AK41" s="300"/>
      <c r="AL41" s="300"/>
      <c r="AM41" s="300"/>
      <c r="AN41" s="300"/>
      <c r="AO41" s="300"/>
      <c r="AP41" s="300"/>
      <c r="AQ41" s="300"/>
      <c r="AR41" s="300"/>
      <c r="AS41" s="300"/>
      <c r="AT41" s="300"/>
      <c r="AU41" s="300"/>
      <c r="AV41" s="300"/>
      <c r="AW41" s="26"/>
      <c r="AX41" s="21"/>
      <c r="AY41" s="26"/>
    </row>
    <row r="42" spans="2:51" ht="13.05" customHeight="1" x14ac:dyDescent="0.3">
      <c r="B42" s="20"/>
      <c r="C42" s="26"/>
      <c r="D42" s="300"/>
      <c r="E42" s="300"/>
      <c r="F42" s="300"/>
      <c r="G42" s="301"/>
      <c r="H42" s="300"/>
      <c r="I42" s="300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0"/>
      <c r="AJ42" s="300"/>
      <c r="AK42" s="300"/>
      <c r="AL42" s="300"/>
      <c r="AM42" s="300"/>
      <c r="AN42" s="300"/>
      <c r="AO42" s="300"/>
      <c r="AP42" s="300"/>
      <c r="AQ42" s="300"/>
      <c r="AR42" s="300"/>
      <c r="AS42" s="300"/>
      <c r="AT42" s="300"/>
      <c r="AU42" s="300"/>
      <c r="AV42" s="300"/>
      <c r="AW42" s="26"/>
      <c r="AX42" s="21"/>
      <c r="AY42" s="26"/>
    </row>
    <row r="43" spans="2:51" ht="13.05" customHeight="1" x14ac:dyDescent="0.3">
      <c r="B43" s="20"/>
      <c r="C43" s="26"/>
      <c r="D43" s="300"/>
      <c r="E43" s="300"/>
      <c r="F43" s="300"/>
      <c r="G43" s="301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  <c r="AJ43" s="300"/>
      <c r="AK43" s="300"/>
      <c r="AL43" s="300"/>
      <c r="AM43" s="300"/>
      <c r="AN43" s="300"/>
      <c r="AO43" s="300"/>
      <c r="AP43" s="300"/>
      <c r="AQ43" s="300"/>
      <c r="AR43" s="300"/>
      <c r="AS43" s="300"/>
      <c r="AT43" s="300"/>
      <c r="AU43" s="300"/>
      <c r="AV43" s="300"/>
      <c r="AW43" s="26"/>
      <c r="AX43" s="21"/>
      <c r="AY43" s="26"/>
    </row>
    <row r="44" spans="2:51" ht="13.05" customHeight="1" x14ac:dyDescent="0.3">
      <c r="B44" s="20"/>
      <c r="C44" s="26"/>
      <c r="D44" s="300"/>
      <c r="E44" s="300"/>
      <c r="F44" s="300"/>
      <c r="G44" s="301"/>
      <c r="H44" s="300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  <c r="AJ44" s="300"/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26"/>
      <c r="AX44" s="21"/>
      <c r="AY44" s="26"/>
    </row>
    <row r="45" spans="2:51" ht="13.05" customHeight="1" x14ac:dyDescent="0.3">
      <c r="B45" s="20"/>
      <c r="C45" s="26"/>
      <c r="D45" s="300"/>
      <c r="E45" s="300"/>
      <c r="F45" s="300"/>
      <c r="G45" s="301"/>
      <c r="H45" s="300"/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0"/>
      <c r="AJ45" s="300"/>
      <c r="AK45" s="300"/>
      <c r="AL45" s="300"/>
      <c r="AM45" s="300"/>
      <c r="AN45" s="300"/>
      <c r="AO45" s="300"/>
      <c r="AP45" s="300"/>
      <c r="AQ45" s="300"/>
      <c r="AR45" s="300"/>
      <c r="AS45" s="300"/>
      <c r="AT45" s="300"/>
      <c r="AU45" s="300"/>
      <c r="AV45" s="300"/>
      <c r="AW45" s="26"/>
      <c r="AX45" s="21"/>
      <c r="AY45" s="26"/>
    </row>
    <row r="46" spans="2:51" ht="13.05" customHeight="1" x14ac:dyDescent="0.3">
      <c r="B46" s="20"/>
      <c r="C46" s="26"/>
      <c r="D46" s="300"/>
      <c r="E46" s="300"/>
      <c r="F46" s="300"/>
      <c r="G46" s="301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0"/>
      <c r="AJ46" s="300"/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26"/>
      <c r="AX46" s="21"/>
      <c r="AY46" s="26"/>
    </row>
    <row r="47" spans="2:51" ht="13.05" customHeight="1" x14ac:dyDescent="0.3">
      <c r="B47" s="20"/>
      <c r="C47" s="26"/>
      <c r="D47" s="300"/>
      <c r="E47" s="300"/>
      <c r="F47" s="300"/>
      <c r="G47" s="301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  <c r="AJ47" s="300"/>
      <c r="AK47" s="300"/>
      <c r="AL47" s="300"/>
      <c r="AM47" s="300"/>
      <c r="AN47" s="300"/>
      <c r="AO47" s="300"/>
      <c r="AP47" s="300"/>
      <c r="AQ47" s="300"/>
      <c r="AR47" s="300"/>
      <c r="AS47" s="300"/>
      <c r="AT47" s="300"/>
      <c r="AU47" s="300"/>
      <c r="AV47" s="300"/>
      <c r="AW47" s="26"/>
      <c r="AX47" s="21"/>
      <c r="AY47" s="26"/>
    </row>
    <row r="48" spans="2:51" ht="13.05" customHeight="1" x14ac:dyDescent="0.3">
      <c r="B48" s="20"/>
      <c r="C48" s="26"/>
      <c r="D48" s="300"/>
      <c r="E48" s="300"/>
      <c r="F48" s="300"/>
      <c r="G48" s="301"/>
      <c r="H48" s="300"/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  <c r="AJ48" s="300"/>
      <c r="AK48" s="300"/>
      <c r="AL48" s="300"/>
      <c r="AM48" s="300"/>
      <c r="AN48" s="300"/>
      <c r="AO48" s="300"/>
      <c r="AP48" s="300"/>
      <c r="AQ48" s="300"/>
      <c r="AR48" s="300"/>
      <c r="AS48" s="300"/>
      <c r="AT48" s="300"/>
      <c r="AU48" s="300"/>
      <c r="AV48" s="300"/>
      <c r="AW48" s="26"/>
      <c r="AX48" s="21"/>
      <c r="AY48" s="26"/>
    </row>
    <row r="49" spans="2:51" ht="13.05" customHeight="1" x14ac:dyDescent="0.3">
      <c r="B49" s="20"/>
      <c r="C49" s="26"/>
      <c r="D49" s="300"/>
      <c r="E49" s="300"/>
      <c r="F49" s="300"/>
      <c r="G49" s="301"/>
      <c r="H49" s="300"/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  <c r="AJ49" s="300"/>
      <c r="AK49" s="300"/>
      <c r="AL49" s="300"/>
      <c r="AM49" s="300"/>
      <c r="AN49" s="300"/>
      <c r="AO49" s="300"/>
      <c r="AP49" s="300"/>
      <c r="AQ49" s="300"/>
      <c r="AR49" s="300"/>
      <c r="AS49" s="300"/>
      <c r="AT49" s="300"/>
      <c r="AU49" s="300"/>
      <c r="AV49" s="300"/>
      <c r="AW49" s="26"/>
      <c r="AX49" s="21"/>
      <c r="AY49" s="26"/>
    </row>
    <row r="50" spans="2:51" ht="13.05" customHeight="1" x14ac:dyDescent="0.3">
      <c r="B50" s="20"/>
      <c r="C50" s="26"/>
      <c r="D50" s="300"/>
      <c r="E50" s="300"/>
      <c r="F50" s="300"/>
      <c r="G50" s="301"/>
      <c r="H50" s="300"/>
      <c r="I50" s="300"/>
      <c r="J50" s="30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0"/>
      <c r="AJ50" s="300"/>
      <c r="AK50" s="300"/>
      <c r="AL50" s="300"/>
      <c r="AM50" s="300"/>
      <c r="AN50" s="300"/>
      <c r="AO50" s="300"/>
      <c r="AP50" s="300"/>
      <c r="AQ50" s="300"/>
      <c r="AR50" s="300"/>
      <c r="AS50" s="300"/>
      <c r="AT50" s="300"/>
      <c r="AU50" s="300"/>
      <c r="AV50" s="300"/>
      <c r="AW50" s="26"/>
      <c r="AX50" s="21"/>
      <c r="AY50" s="26"/>
    </row>
    <row r="51" spans="2:51" ht="13.05" customHeight="1" x14ac:dyDescent="0.3">
      <c r="B51" s="20"/>
      <c r="C51" s="26"/>
      <c r="D51" s="300"/>
      <c r="E51" s="300"/>
      <c r="F51" s="300"/>
      <c r="G51" s="301"/>
      <c r="H51" s="300"/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  <c r="AJ51" s="300"/>
      <c r="AK51" s="300"/>
      <c r="AL51" s="300"/>
      <c r="AM51" s="300"/>
      <c r="AN51" s="300"/>
      <c r="AO51" s="300"/>
      <c r="AP51" s="300"/>
      <c r="AQ51" s="300"/>
      <c r="AR51" s="300"/>
      <c r="AS51" s="300"/>
      <c r="AT51" s="300"/>
      <c r="AU51" s="300"/>
      <c r="AV51" s="300"/>
      <c r="AW51" s="26"/>
      <c r="AX51" s="21"/>
      <c r="AY51" s="26"/>
    </row>
    <row r="52" spans="2:51" ht="13.05" customHeight="1" x14ac:dyDescent="0.3">
      <c r="B52" s="20"/>
      <c r="C52" s="26"/>
      <c r="D52" s="300"/>
      <c r="E52" s="300"/>
      <c r="F52" s="300"/>
      <c r="G52" s="301"/>
      <c r="H52" s="300"/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0"/>
      <c r="AJ52" s="300"/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26"/>
      <c r="AX52" s="21"/>
      <c r="AY52" s="26"/>
    </row>
    <row r="53" spans="2:51" ht="13.05" customHeight="1" x14ac:dyDescent="0.3">
      <c r="B53" s="20"/>
      <c r="C53" s="26"/>
      <c r="D53" s="300"/>
      <c r="E53" s="300"/>
      <c r="F53" s="300"/>
      <c r="G53" s="301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  <c r="AJ53" s="300"/>
      <c r="AK53" s="300"/>
      <c r="AL53" s="300"/>
      <c r="AM53" s="300"/>
      <c r="AN53" s="300"/>
      <c r="AO53" s="300"/>
      <c r="AP53" s="300"/>
      <c r="AQ53" s="300"/>
      <c r="AR53" s="300"/>
      <c r="AS53" s="300"/>
      <c r="AT53" s="300"/>
      <c r="AU53" s="300"/>
      <c r="AV53" s="300"/>
      <c r="AW53" s="26"/>
      <c r="AX53" s="21"/>
      <c r="AY53" s="26"/>
    </row>
    <row r="54" spans="2:51" ht="13.05" customHeight="1" x14ac:dyDescent="0.3">
      <c r="B54" s="20"/>
      <c r="C54" s="26"/>
      <c r="D54" s="300"/>
      <c r="E54" s="300"/>
      <c r="F54" s="300"/>
      <c r="G54" s="301"/>
      <c r="H54" s="300"/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0"/>
      <c r="AJ54" s="300"/>
      <c r="AK54" s="300"/>
      <c r="AL54" s="300"/>
      <c r="AM54" s="300"/>
      <c r="AN54" s="300"/>
      <c r="AO54" s="300"/>
      <c r="AP54" s="300"/>
      <c r="AQ54" s="300"/>
      <c r="AR54" s="300"/>
      <c r="AS54" s="300"/>
      <c r="AT54" s="300"/>
      <c r="AU54" s="300"/>
      <c r="AV54" s="300"/>
      <c r="AW54" s="26"/>
      <c r="AX54" s="21"/>
      <c r="AY54" s="26"/>
    </row>
    <row r="55" spans="2:51" ht="13.05" customHeight="1" x14ac:dyDescent="0.3">
      <c r="B55" s="20"/>
      <c r="C55" s="26"/>
      <c r="D55" s="300"/>
      <c r="E55" s="300"/>
      <c r="F55" s="300"/>
      <c r="G55" s="301"/>
      <c r="H55" s="300"/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  <c r="AJ55" s="300"/>
      <c r="AK55" s="300"/>
      <c r="AL55" s="300"/>
      <c r="AM55" s="300"/>
      <c r="AN55" s="300"/>
      <c r="AO55" s="300"/>
      <c r="AP55" s="300"/>
      <c r="AQ55" s="300"/>
      <c r="AR55" s="300"/>
      <c r="AS55" s="300"/>
      <c r="AT55" s="300"/>
      <c r="AU55" s="300"/>
      <c r="AV55" s="300"/>
      <c r="AW55" s="26"/>
      <c r="AX55" s="21"/>
      <c r="AY55" s="26"/>
    </row>
    <row r="56" spans="2:51" ht="13.05" customHeight="1" x14ac:dyDescent="0.3">
      <c r="B56" s="20"/>
      <c r="C56" s="26"/>
      <c r="D56" s="300"/>
      <c r="E56" s="300"/>
      <c r="F56" s="300"/>
      <c r="G56" s="301"/>
      <c r="H56" s="300"/>
      <c r="I56" s="300"/>
      <c r="J56" s="30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0"/>
      <c r="AJ56" s="300"/>
      <c r="AK56" s="300"/>
      <c r="AL56" s="300"/>
      <c r="AM56" s="300"/>
      <c r="AN56" s="300"/>
      <c r="AO56" s="300"/>
      <c r="AP56" s="300"/>
      <c r="AQ56" s="300"/>
      <c r="AR56" s="300"/>
      <c r="AS56" s="300"/>
      <c r="AT56" s="300"/>
      <c r="AU56" s="300"/>
      <c r="AV56" s="300"/>
      <c r="AW56" s="26"/>
      <c r="AX56" s="21"/>
      <c r="AY56" s="26"/>
    </row>
    <row r="57" spans="2:51" ht="13.05" customHeight="1" x14ac:dyDescent="0.3">
      <c r="B57" s="20"/>
      <c r="C57" s="26"/>
      <c r="D57" s="300"/>
      <c r="E57" s="300"/>
      <c r="F57" s="300"/>
      <c r="G57" s="301"/>
      <c r="H57" s="300"/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  <c r="AI57" s="300"/>
      <c r="AJ57" s="300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26"/>
      <c r="AX57" s="21"/>
      <c r="AY57" s="26"/>
    </row>
    <row r="58" spans="2:51" ht="13.05" customHeight="1" x14ac:dyDescent="0.3">
      <c r="B58" s="20"/>
      <c r="C58" s="26"/>
      <c r="D58" s="300"/>
      <c r="E58" s="300"/>
      <c r="F58" s="300"/>
      <c r="G58" s="301"/>
      <c r="H58" s="300"/>
      <c r="I58" s="300"/>
      <c r="J58" s="30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  <c r="AI58" s="300"/>
      <c r="AJ58" s="300"/>
      <c r="AK58" s="300"/>
      <c r="AL58" s="300"/>
      <c r="AM58" s="300"/>
      <c r="AN58" s="300"/>
      <c r="AO58" s="300"/>
      <c r="AP58" s="300"/>
      <c r="AQ58" s="300"/>
      <c r="AR58" s="300"/>
      <c r="AS58" s="300"/>
      <c r="AT58" s="300"/>
      <c r="AU58" s="300"/>
      <c r="AV58" s="300"/>
      <c r="AW58" s="26"/>
      <c r="AX58" s="21"/>
      <c r="AY58" s="26"/>
    </row>
    <row r="59" spans="2:51" ht="13.05" customHeight="1" x14ac:dyDescent="0.3">
      <c r="B59" s="20"/>
      <c r="C59" s="26"/>
      <c r="D59" s="300"/>
      <c r="E59" s="300"/>
      <c r="F59" s="300"/>
      <c r="G59" s="301"/>
      <c r="H59" s="300"/>
      <c r="I59" s="300"/>
      <c r="J59" s="30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  <c r="AH59" s="300"/>
      <c r="AI59" s="300"/>
      <c r="AJ59" s="300"/>
      <c r="AK59" s="300"/>
      <c r="AL59" s="300"/>
      <c r="AM59" s="300"/>
      <c r="AN59" s="300"/>
      <c r="AO59" s="300"/>
      <c r="AP59" s="300"/>
      <c r="AQ59" s="300"/>
      <c r="AR59" s="300"/>
      <c r="AS59" s="300"/>
      <c r="AT59" s="300"/>
      <c r="AU59" s="300"/>
      <c r="AV59" s="300"/>
      <c r="AW59" s="26"/>
      <c r="AX59" s="21"/>
      <c r="AY59" s="26"/>
    </row>
    <row r="60" spans="2:51" ht="13.05" customHeight="1" x14ac:dyDescent="0.3">
      <c r="B60" s="20"/>
      <c r="C60" s="26"/>
      <c r="D60" s="300"/>
      <c r="E60" s="300"/>
      <c r="F60" s="300"/>
      <c r="G60" s="301"/>
      <c r="H60" s="300"/>
      <c r="I60" s="300"/>
      <c r="J60" s="30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  <c r="AI60" s="300"/>
      <c r="AJ60" s="300"/>
      <c r="AK60" s="300"/>
      <c r="AL60" s="300"/>
      <c r="AM60" s="300"/>
      <c r="AN60" s="300"/>
      <c r="AO60" s="300"/>
      <c r="AP60" s="300"/>
      <c r="AQ60" s="300"/>
      <c r="AR60" s="300"/>
      <c r="AS60" s="300"/>
      <c r="AT60" s="300"/>
      <c r="AU60" s="300"/>
      <c r="AV60" s="300"/>
      <c r="AW60" s="26"/>
      <c r="AX60" s="21"/>
      <c r="AY60" s="26"/>
    </row>
    <row r="61" spans="2:51" ht="13.05" customHeight="1" x14ac:dyDescent="0.3">
      <c r="B61" s="20"/>
      <c r="C61" s="26"/>
      <c r="D61" s="300"/>
      <c r="E61" s="300"/>
      <c r="F61" s="300"/>
      <c r="G61" s="301"/>
      <c r="H61" s="300"/>
      <c r="I61" s="300"/>
      <c r="J61" s="30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  <c r="AI61" s="300"/>
      <c r="AJ61" s="300"/>
      <c r="AK61" s="300"/>
      <c r="AL61" s="300"/>
      <c r="AM61" s="300"/>
      <c r="AN61" s="300"/>
      <c r="AO61" s="300"/>
      <c r="AP61" s="300"/>
      <c r="AQ61" s="300"/>
      <c r="AR61" s="300"/>
      <c r="AS61" s="300"/>
      <c r="AT61" s="300"/>
      <c r="AU61" s="300"/>
      <c r="AV61" s="300"/>
      <c r="AW61" s="26"/>
      <c r="AX61" s="21"/>
      <c r="AY61" s="26"/>
    </row>
    <row r="62" spans="2:51" ht="13.05" customHeight="1" x14ac:dyDescent="0.3">
      <c r="B62" s="20"/>
      <c r="C62" s="26"/>
      <c r="D62" s="300"/>
      <c r="E62" s="300"/>
      <c r="F62" s="300"/>
      <c r="G62" s="301"/>
      <c r="H62" s="300"/>
      <c r="I62" s="300"/>
      <c r="J62" s="30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  <c r="AH62" s="300"/>
      <c r="AI62" s="300"/>
      <c r="AJ62" s="300"/>
      <c r="AK62" s="300"/>
      <c r="AL62" s="300"/>
      <c r="AM62" s="300"/>
      <c r="AN62" s="300"/>
      <c r="AO62" s="300"/>
      <c r="AP62" s="300"/>
      <c r="AQ62" s="300"/>
      <c r="AR62" s="300"/>
      <c r="AS62" s="300"/>
      <c r="AT62" s="300"/>
      <c r="AU62" s="300"/>
      <c r="AV62" s="300"/>
      <c r="AW62" s="26"/>
      <c r="AX62" s="21"/>
      <c r="AY62" s="26"/>
    </row>
    <row r="63" spans="2:51" ht="13.05" customHeight="1" x14ac:dyDescent="0.3">
      <c r="B63" s="20"/>
      <c r="C63" s="26"/>
      <c r="D63" s="300"/>
      <c r="E63" s="300"/>
      <c r="F63" s="300"/>
      <c r="G63" s="301"/>
      <c r="H63" s="300"/>
      <c r="I63" s="300"/>
      <c r="J63" s="30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  <c r="AI63" s="300"/>
      <c r="AJ63" s="300"/>
      <c r="AK63" s="300"/>
      <c r="AL63" s="300"/>
      <c r="AM63" s="300"/>
      <c r="AN63" s="300"/>
      <c r="AO63" s="300"/>
      <c r="AP63" s="300"/>
      <c r="AQ63" s="300"/>
      <c r="AR63" s="300"/>
      <c r="AS63" s="300"/>
      <c r="AT63" s="300"/>
      <c r="AU63" s="300"/>
      <c r="AV63" s="300"/>
      <c r="AW63" s="26"/>
      <c r="AX63" s="21"/>
      <c r="AY63" s="26"/>
    </row>
    <row r="64" spans="2:51" ht="13.05" customHeight="1" x14ac:dyDescent="0.3">
      <c r="B64" s="20"/>
      <c r="C64" s="26"/>
      <c r="D64" s="300"/>
      <c r="E64" s="300"/>
      <c r="F64" s="300"/>
      <c r="G64" s="301"/>
      <c r="H64" s="300"/>
      <c r="I64" s="300"/>
      <c r="J64" s="30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  <c r="AH64" s="300"/>
      <c r="AI64" s="300"/>
      <c r="AJ64" s="300"/>
      <c r="AK64" s="300"/>
      <c r="AL64" s="300"/>
      <c r="AM64" s="300"/>
      <c r="AN64" s="300"/>
      <c r="AO64" s="300"/>
      <c r="AP64" s="300"/>
      <c r="AQ64" s="300"/>
      <c r="AR64" s="300"/>
      <c r="AS64" s="300"/>
      <c r="AT64" s="300"/>
      <c r="AU64" s="300"/>
      <c r="AV64" s="300"/>
      <c r="AW64" s="26"/>
      <c r="AX64" s="21"/>
      <c r="AY64" s="26"/>
    </row>
    <row r="65" spans="2:51" ht="13.05" customHeight="1" x14ac:dyDescent="0.3">
      <c r="B65" s="20"/>
      <c r="C65" s="26"/>
      <c r="D65" s="300"/>
      <c r="E65" s="300"/>
      <c r="F65" s="300"/>
      <c r="G65" s="301"/>
      <c r="H65" s="300"/>
      <c r="I65" s="300"/>
      <c r="J65" s="30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  <c r="AI65" s="300"/>
      <c r="AJ65" s="300"/>
      <c r="AK65" s="300"/>
      <c r="AL65" s="300"/>
      <c r="AM65" s="300"/>
      <c r="AN65" s="300"/>
      <c r="AO65" s="300"/>
      <c r="AP65" s="300"/>
      <c r="AQ65" s="300"/>
      <c r="AR65" s="300"/>
      <c r="AS65" s="300"/>
      <c r="AT65" s="300"/>
      <c r="AU65" s="300"/>
      <c r="AV65" s="300"/>
      <c r="AW65" s="26"/>
      <c r="AX65" s="21"/>
      <c r="AY65" s="26"/>
    </row>
    <row r="66" spans="2:51" ht="13.05" customHeight="1" x14ac:dyDescent="0.3">
      <c r="B66" s="20"/>
      <c r="C66" s="26"/>
      <c r="D66" s="300"/>
      <c r="E66" s="300"/>
      <c r="F66" s="300"/>
      <c r="G66" s="301"/>
      <c r="H66" s="300"/>
      <c r="I66" s="300"/>
      <c r="J66" s="30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  <c r="AI66" s="300"/>
      <c r="AJ66" s="300"/>
      <c r="AK66" s="300"/>
      <c r="AL66" s="300"/>
      <c r="AM66" s="300"/>
      <c r="AN66" s="300"/>
      <c r="AO66" s="300"/>
      <c r="AP66" s="300"/>
      <c r="AQ66" s="300"/>
      <c r="AR66" s="300"/>
      <c r="AS66" s="300"/>
      <c r="AT66" s="300"/>
      <c r="AU66" s="300"/>
      <c r="AV66" s="300"/>
      <c r="AW66" s="26"/>
      <c r="AX66" s="21"/>
      <c r="AY66" s="26"/>
    </row>
    <row r="67" spans="2:51" ht="13.05" customHeight="1" x14ac:dyDescent="0.3">
      <c r="B67" s="20"/>
      <c r="C67" s="26"/>
      <c r="D67" s="300"/>
      <c r="E67" s="300"/>
      <c r="F67" s="300"/>
      <c r="G67" s="301"/>
      <c r="H67" s="300"/>
      <c r="I67" s="300"/>
      <c r="J67" s="30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  <c r="AH67" s="300"/>
      <c r="AI67" s="300"/>
      <c r="AJ67" s="300"/>
      <c r="AK67" s="300"/>
      <c r="AL67" s="300"/>
      <c r="AM67" s="300"/>
      <c r="AN67" s="300"/>
      <c r="AO67" s="300"/>
      <c r="AP67" s="300"/>
      <c r="AQ67" s="300"/>
      <c r="AR67" s="300"/>
      <c r="AS67" s="300"/>
      <c r="AT67" s="300"/>
      <c r="AU67" s="300"/>
      <c r="AV67" s="300"/>
      <c r="AW67" s="26"/>
      <c r="AX67" s="21"/>
      <c r="AY67" s="26"/>
    </row>
    <row r="68" spans="2:51" ht="13.05" customHeight="1" x14ac:dyDescent="0.3">
      <c r="B68" s="20"/>
      <c r="C68" s="26"/>
      <c r="D68" s="300"/>
      <c r="E68" s="300"/>
      <c r="F68" s="300"/>
      <c r="G68" s="301"/>
      <c r="H68" s="300"/>
      <c r="I68" s="300"/>
      <c r="J68" s="30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  <c r="AH68" s="300"/>
      <c r="AI68" s="300"/>
      <c r="AJ68" s="300"/>
      <c r="AK68" s="300"/>
      <c r="AL68" s="300"/>
      <c r="AM68" s="300"/>
      <c r="AN68" s="300"/>
      <c r="AO68" s="300"/>
      <c r="AP68" s="300"/>
      <c r="AQ68" s="300"/>
      <c r="AR68" s="300"/>
      <c r="AS68" s="300"/>
      <c r="AT68" s="300"/>
      <c r="AU68" s="300"/>
      <c r="AV68" s="300"/>
      <c r="AW68" s="26"/>
      <c r="AX68" s="21"/>
      <c r="AY68" s="26"/>
    </row>
    <row r="69" spans="2:51" ht="13.05" customHeight="1" x14ac:dyDescent="0.3">
      <c r="B69" s="20"/>
      <c r="C69" s="26"/>
      <c r="D69" s="300"/>
      <c r="E69" s="300"/>
      <c r="F69" s="300"/>
      <c r="G69" s="301"/>
      <c r="H69" s="300"/>
      <c r="I69" s="300"/>
      <c r="J69" s="30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  <c r="AH69" s="300"/>
      <c r="AI69" s="300"/>
      <c r="AJ69" s="300"/>
      <c r="AK69" s="300"/>
      <c r="AL69" s="300"/>
      <c r="AM69" s="300"/>
      <c r="AN69" s="300"/>
      <c r="AO69" s="300"/>
      <c r="AP69" s="300"/>
      <c r="AQ69" s="300"/>
      <c r="AR69" s="300"/>
      <c r="AS69" s="300"/>
      <c r="AT69" s="300"/>
      <c r="AU69" s="300"/>
      <c r="AV69" s="300"/>
      <c r="AW69" s="26"/>
      <c r="AX69" s="21"/>
      <c r="AY69" s="26"/>
    </row>
    <row r="70" spans="2:51" ht="13.05" customHeight="1" x14ac:dyDescent="0.3">
      <c r="B70" s="20"/>
      <c r="C70" s="26"/>
      <c r="D70" s="327"/>
      <c r="E70" s="328"/>
      <c r="F70" s="328"/>
      <c r="G70" s="328"/>
      <c r="H70" s="300"/>
      <c r="I70" s="300"/>
      <c r="J70" s="30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  <c r="AI70" s="300"/>
      <c r="AJ70" s="300"/>
      <c r="AK70" s="300"/>
      <c r="AL70" s="300"/>
      <c r="AM70" s="300"/>
      <c r="AN70" s="300"/>
      <c r="AO70" s="300"/>
      <c r="AP70" s="300"/>
      <c r="AQ70" s="300"/>
      <c r="AR70" s="300"/>
      <c r="AS70" s="300"/>
      <c r="AT70" s="300"/>
      <c r="AU70" s="300"/>
      <c r="AV70" s="300"/>
      <c r="AW70" s="26"/>
      <c r="AX70" s="21"/>
      <c r="AY70" s="26"/>
    </row>
    <row r="71" spans="2:51" ht="13.05" customHeight="1" thickBot="1" x14ac:dyDescent="0.35">
      <c r="B71" s="47"/>
      <c r="C71" s="48"/>
      <c r="D71" s="50"/>
      <c r="E71" s="50"/>
      <c r="F71" s="50"/>
      <c r="G71" s="50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9"/>
      <c r="AY71" s="26"/>
    </row>
    <row r="72" spans="2:51" ht="7.05" customHeight="1" x14ac:dyDescent="0.3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</row>
    <row r="73" spans="2:51" ht="7.05" customHeight="1" x14ac:dyDescent="0.3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</row>
    <row r="74" spans="2:51" ht="7.05" customHeight="1" x14ac:dyDescent="0.3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</row>
    <row r="75" spans="2:51" ht="7.05" customHeight="1" x14ac:dyDescent="0.3"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</row>
    <row r="76" spans="2:51" ht="7.05" customHeight="1" x14ac:dyDescent="0.3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</row>
    <row r="77" spans="2:51" ht="7.05" customHeight="1" x14ac:dyDescent="0.3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</row>
    <row r="78" spans="2:51" ht="7.05" customHeight="1" x14ac:dyDescent="0.3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</row>
    <row r="79" spans="2:51" ht="7.05" customHeight="1" x14ac:dyDescent="0.3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</row>
    <row r="80" spans="2:51" ht="7.05" customHeight="1" x14ac:dyDescent="0.3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</row>
    <row r="81" spans="2:51" ht="7.05" customHeight="1" x14ac:dyDescent="0.3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</row>
    <row r="82" spans="2:51" ht="7.05" customHeight="1" x14ac:dyDescent="0.3"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</row>
    <row r="83" spans="2:51" ht="7.05" customHeight="1" x14ac:dyDescent="0.3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</row>
    <row r="84" spans="2:51" ht="7.05" customHeight="1" x14ac:dyDescent="0.3"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</row>
    <row r="85" spans="2:51" ht="7.05" customHeight="1" x14ac:dyDescent="0.3"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</row>
    <row r="86" spans="2:51" ht="7.05" customHeight="1" x14ac:dyDescent="0.3"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</row>
    <row r="87" spans="2:51" ht="7.05" customHeight="1" x14ac:dyDescent="0.3"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</row>
    <row r="88" spans="2:51" ht="7.05" customHeight="1" x14ac:dyDescent="0.3"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</row>
    <row r="89" spans="2:51" ht="7.05" customHeight="1" x14ac:dyDescent="0.3"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</row>
    <row r="90" spans="2:51" ht="7.05" customHeight="1" x14ac:dyDescent="0.3"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</row>
    <row r="91" spans="2:51" ht="7.05" customHeight="1" x14ac:dyDescent="0.3"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</row>
    <row r="92" spans="2:51" ht="7.05" customHeight="1" x14ac:dyDescent="0.3"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</row>
    <row r="93" spans="2:51" ht="7.05" customHeight="1" x14ac:dyDescent="0.3"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</row>
    <row r="94" spans="2:51" ht="7.05" customHeight="1" x14ac:dyDescent="0.3"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</row>
    <row r="95" spans="2:51" ht="7.05" customHeight="1" x14ac:dyDescent="0.3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</row>
    <row r="96" spans="2:51" ht="7.05" customHeight="1" x14ac:dyDescent="0.3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</row>
    <row r="97" spans="2:51" ht="7.05" customHeight="1" x14ac:dyDescent="0.3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</row>
    <row r="98" spans="2:51" ht="7.05" customHeight="1" x14ac:dyDescent="0.3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</row>
    <row r="99" spans="2:51" ht="7.05" customHeight="1" x14ac:dyDescent="0.3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</row>
    <row r="100" spans="2:51" ht="7.05" customHeight="1" x14ac:dyDescent="0.3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</row>
    <row r="101" spans="2:51" ht="7.05" customHeight="1" x14ac:dyDescent="0.3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</row>
    <row r="102" spans="2:51" ht="7.05" customHeight="1" x14ac:dyDescent="0.3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</row>
    <row r="103" spans="2:51" ht="7.05" customHeight="1" x14ac:dyDescent="0.3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</row>
    <row r="104" spans="2:51" ht="7.05" customHeight="1" x14ac:dyDescent="0.3"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</row>
    <row r="105" spans="2:51" ht="7.05" customHeight="1" x14ac:dyDescent="0.3"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</row>
    <row r="106" spans="2:51" ht="7.05" customHeight="1" x14ac:dyDescent="0.3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</row>
    <row r="107" spans="2:51" ht="7.05" customHeight="1" x14ac:dyDescent="0.3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</row>
    <row r="108" spans="2:51" ht="7.05" customHeight="1" x14ac:dyDescent="0.3"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</row>
    <row r="109" spans="2:51" ht="7.05" customHeight="1" x14ac:dyDescent="0.3"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</row>
    <row r="110" spans="2:51" ht="7.05" customHeight="1" x14ac:dyDescent="0.3"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</row>
    <row r="111" spans="2:51" ht="7.05" customHeight="1" x14ac:dyDescent="0.3"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</row>
    <row r="112" spans="2:51" ht="7.05" customHeight="1" x14ac:dyDescent="0.3"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</row>
    <row r="113" spans="2:51" ht="7.05" customHeight="1" x14ac:dyDescent="0.3"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</row>
    <row r="114" spans="2:51" ht="7.05" customHeight="1" x14ac:dyDescent="0.3"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</row>
    <row r="115" spans="2:51" ht="7.05" customHeight="1" x14ac:dyDescent="0.3"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</row>
    <row r="116" spans="2:51" ht="7.05" customHeight="1" x14ac:dyDescent="0.3"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</row>
    <row r="117" spans="2:51" ht="7.05" customHeight="1" x14ac:dyDescent="0.3"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</row>
    <row r="118" spans="2:51" ht="7.05" customHeight="1" x14ac:dyDescent="0.3"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</row>
    <row r="119" spans="2:51" ht="7.05" customHeight="1" x14ac:dyDescent="0.3"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</row>
    <row r="120" spans="2:51" ht="7.05" customHeight="1" x14ac:dyDescent="0.3"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</row>
    <row r="121" spans="2:51" ht="7.05" customHeight="1" x14ac:dyDescent="0.3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</row>
    <row r="122" spans="2:51" ht="7.05" customHeight="1" x14ac:dyDescent="0.3"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</row>
    <row r="123" spans="2:51" ht="7.05" customHeight="1" x14ac:dyDescent="0.3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</row>
    <row r="124" spans="2:51" ht="7.05" customHeight="1" x14ac:dyDescent="0.3"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</row>
    <row r="125" spans="2:51" ht="7.05" customHeight="1" x14ac:dyDescent="0.3"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</row>
    <row r="126" spans="2:51" ht="7.05" customHeight="1" x14ac:dyDescent="0.3"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</row>
    <row r="127" spans="2:51" ht="7.05" customHeight="1" x14ac:dyDescent="0.3"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</row>
    <row r="128" spans="2:51" ht="7.05" customHeight="1" x14ac:dyDescent="0.3"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</row>
    <row r="129" spans="2:51" ht="7.05" customHeight="1" x14ac:dyDescent="0.3"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</row>
    <row r="130" spans="2:51" ht="7.05" customHeight="1" x14ac:dyDescent="0.3"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</row>
    <row r="131" spans="2:51" ht="7.05" customHeight="1" x14ac:dyDescent="0.3"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</row>
    <row r="132" spans="2:51" ht="7.05" customHeight="1" x14ac:dyDescent="0.3"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</row>
    <row r="133" spans="2:51" ht="7.05" customHeight="1" x14ac:dyDescent="0.3"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</row>
    <row r="134" spans="2:51" ht="7.05" customHeight="1" x14ac:dyDescent="0.3"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</row>
    <row r="135" spans="2:51" ht="7.05" customHeight="1" x14ac:dyDescent="0.3"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</row>
    <row r="136" spans="2:51" ht="7.05" customHeight="1" x14ac:dyDescent="0.3"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</row>
    <row r="137" spans="2:51" ht="7.05" customHeight="1" x14ac:dyDescent="0.3"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</row>
    <row r="138" spans="2:51" ht="7.05" customHeight="1" x14ac:dyDescent="0.3"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</row>
    <row r="139" spans="2:51" ht="7.05" customHeight="1" x14ac:dyDescent="0.3"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</row>
    <row r="140" spans="2:51" ht="7.05" customHeight="1" x14ac:dyDescent="0.3"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</row>
    <row r="141" spans="2:51" ht="7.05" customHeight="1" x14ac:dyDescent="0.3"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</row>
    <row r="142" spans="2:51" ht="7.05" customHeight="1" x14ac:dyDescent="0.3"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</row>
    <row r="143" spans="2:51" ht="7.05" customHeight="1" x14ac:dyDescent="0.3"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</row>
    <row r="144" spans="2:51" ht="7.05" customHeight="1" x14ac:dyDescent="0.3"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</row>
    <row r="145" spans="2:51" ht="7.05" customHeight="1" x14ac:dyDescent="0.3"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</row>
    <row r="146" spans="2:51" ht="7.05" customHeight="1" x14ac:dyDescent="0.3"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</row>
    <row r="147" spans="2:51" ht="7.05" customHeight="1" x14ac:dyDescent="0.3"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</row>
    <row r="148" spans="2:51" ht="7.05" customHeight="1" x14ac:dyDescent="0.3"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</row>
    <row r="149" spans="2:51" ht="7.05" customHeight="1" x14ac:dyDescent="0.3"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</row>
    <row r="150" spans="2:51" ht="7.05" customHeight="1" x14ac:dyDescent="0.3"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</row>
    <row r="151" spans="2:51" ht="7.05" customHeight="1" x14ac:dyDescent="0.3"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</row>
    <row r="152" spans="2:51" ht="7.05" customHeight="1" x14ac:dyDescent="0.3"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</row>
    <row r="153" spans="2:51" ht="7.05" customHeight="1" x14ac:dyDescent="0.3"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</row>
    <row r="154" spans="2:51" ht="7.05" customHeight="1" x14ac:dyDescent="0.3"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</row>
    <row r="155" spans="2:51" ht="7.05" customHeight="1" x14ac:dyDescent="0.3"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</row>
    <row r="156" spans="2:51" ht="7.05" customHeight="1" x14ac:dyDescent="0.3"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</row>
    <row r="157" spans="2:51" ht="7.05" customHeight="1" x14ac:dyDescent="0.3"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</row>
    <row r="158" spans="2:51" ht="7.05" customHeight="1" x14ac:dyDescent="0.3"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</row>
    <row r="159" spans="2:51" ht="7.05" customHeight="1" x14ac:dyDescent="0.3"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</row>
    <row r="160" spans="2:51" ht="7.05" customHeight="1" x14ac:dyDescent="0.3"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</row>
    <row r="161" spans="2:51" ht="7.05" customHeight="1" x14ac:dyDescent="0.3"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</row>
    <row r="162" spans="2:51" ht="7.05" customHeight="1" x14ac:dyDescent="0.3"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</row>
    <row r="163" spans="2:51" ht="7.05" customHeight="1" x14ac:dyDescent="0.3"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</row>
    <row r="164" spans="2:51" ht="7.05" customHeight="1" x14ac:dyDescent="0.3"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</row>
    <row r="165" spans="2:51" ht="7.05" customHeight="1" x14ac:dyDescent="0.3"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</row>
    <row r="166" spans="2:51" ht="7.05" customHeight="1" x14ac:dyDescent="0.3"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</row>
    <row r="167" spans="2:51" ht="7.05" customHeight="1" x14ac:dyDescent="0.3"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</row>
    <row r="168" spans="2:51" ht="7.05" customHeight="1" x14ac:dyDescent="0.3"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</row>
    <row r="169" spans="2:51" ht="7.05" customHeight="1" x14ac:dyDescent="0.3"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</row>
    <row r="170" spans="2:51" ht="7.05" customHeight="1" x14ac:dyDescent="0.3"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</row>
    <row r="171" spans="2:51" ht="7.05" customHeight="1" x14ac:dyDescent="0.3"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</row>
    <row r="172" spans="2:51" ht="7.05" customHeight="1" x14ac:dyDescent="0.3"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</row>
    <row r="173" spans="2:51" ht="7.05" customHeight="1" x14ac:dyDescent="0.3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</row>
    <row r="174" spans="2:51" ht="7.05" customHeight="1" x14ac:dyDescent="0.3"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</row>
    <row r="175" spans="2:51" ht="7.05" customHeight="1" x14ac:dyDescent="0.3"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</row>
    <row r="176" spans="2:51" ht="7.05" customHeight="1" x14ac:dyDescent="0.3"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</row>
    <row r="177" spans="2:51" ht="7.05" customHeight="1" x14ac:dyDescent="0.3"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</row>
    <row r="178" spans="2:51" ht="7.05" customHeight="1" x14ac:dyDescent="0.3"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</row>
    <row r="179" spans="2:51" ht="7.05" customHeight="1" x14ac:dyDescent="0.3"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</row>
    <row r="180" spans="2:51" ht="7.05" customHeight="1" x14ac:dyDescent="0.3"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</row>
    <row r="181" spans="2:51" ht="7.05" customHeight="1" x14ac:dyDescent="0.3"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</row>
    <row r="182" spans="2:51" ht="7.05" customHeight="1" x14ac:dyDescent="0.3"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</row>
    <row r="183" spans="2:51" ht="7.05" customHeight="1" x14ac:dyDescent="0.3"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</row>
    <row r="184" spans="2:51" ht="7.05" customHeight="1" x14ac:dyDescent="0.3"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</row>
    <row r="185" spans="2:51" ht="7.05" customHeight="1" x14ac:dyDescent="0.3"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</row>
    <row r="186" spans="2:51" ht="7.05" customHeight="1" x14ac:dyDescent="0.3"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</row>
    <row r="187" spans="2:51" ht="7.05" customHeight="1" x14ac:dyDescent="0.3"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</row>
    <row r="188" spans="2:51" ht="7.05" customHeight="1" x14ac:dyDescent="0.3"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</row>
    <row r="189" spans="2:51" ht="7.05" customHeight="1" x14ac:dyDescent="0.3"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</row>
    <row r="190" spans="2:51" ht="7.05" customHeight="1" x14ac:dyDescent="0.3"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</row>
    <row r="191" spans="2:51" ht="7.05" customHeight="1" x14ac:dyDescent="0.3"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</row>
    <row r="192" spans="2:51" ht="7.05" customHeight="1" x14ac:dyDescent="0.3"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</row>
    <row r="193" spans="2:51" ht="7.05" customHeight="1" x14ac:dyDescent="0.3"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</row>
    <row r="194" spans="2:51" ht="7.05" customHeight="1" x14ac:dyDescent="0.3"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</row>
    <row r="195" spans="2:51" ht="7.05" customHeight="1" x14ac:dyDescent="0.3"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</row>
    <row r="196" spans="2:51" ht="7.05" customHeight="1" x14ac:dyDescent="0.3"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</row>
    <row r="197" spans="2:51" ht="7.05" customHeight="1" x14ac:dyDescent="0.3"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</row>
    <row r="198" spans="2:51" ht="7.05" customHeight="1" x14ac:dyDescent="0.3"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</row>
    <row r="199" spans="2:51" ht="7.05" customHeight="1" x14ac:dyDescent="0.3"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</row>
    <row r="200" spans="2:51" ht="7.05" customHeight="1" x14ac:dyDescent="0.3"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</row>
    <row r="201" spans="2:51" ht="7.05" customHeight="1" x14ac:dyDescent="0.3"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</row>
    <row r="202" spans="2:51" ht="7.05" customHeight="1" x14ac:dyDescent="0.3"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</row>
    <row r="203" spans="2:51" ht="7.05" customHeight="1" x14ac:dyDescent="0.3"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</row>
    <row r="204" spans="2:51" ht="7.05" customHeight="1" x14ac:dyDescent="0.3"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</row>
    <row r="205" spans="2:51" ht="7.05" customHeight="1" x14ac:dyDescent="0.3"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</row>
    <row r="206" spans="2:51" ht="7.05" customHeight="1" x14ac:dyDescent="0.3"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</row>
    <row r="207" spans="2:51" ht="7.05" customHeight="1" x14ac:dyDescent="0.3"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</row>
    <row r="208" spans="2:51" ht="7.05" customHeight="1" x14ac:dyDescent="0.3"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</row>
    <row r="209" spans="2:51" ht="7.05" customHeight="1" x14ac:dyDescent="0.3"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</row>
    <row r="210" spans="2:51" ht="7.05" customHeight="1" x14ac:dyDescent="0.3"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</row>
    <row r="211" spans="2:51" ht="7.05" customHeight="1" x14ac:dyDescent="0.3"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</row>
    <row r="212" spans="2:51" ht="7.05" customHeight="1" x14ac:dyDescent="0.3"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</row>
    <row r="213" spans="2:51" ht="7.05" customHeight="1" x14ac:dyDescent="0.3"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</row>
    <row r="214" spans="2:51" ht="7.05" customHeight="1" x14ac:dyDescent="0.3"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</row>
    <row r="215" spans="2:51" ht="7.05" customHeight="1" x14ac:dyDescent="0.3"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</row>
    <row r="216" spans="2:51" ht="7.05" customHeight="1" x14ac:dyDescent="0.3"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</row>
    <row r="217" spans="2:51" ht="7.05" customHeight="1" x14ac:dyDescent="0.3"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</row>
    <row r="218" spans="2:51" ht="7.05" customHeight="1" x14ac:dyDescent="0.3"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</row>
    <row r="219" spans="2:51" ht="7.05" customHeight="1" x14ac:dyDescent="0.3"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</row>
    <row r="220" spans="2:51" ht="7.05" customHeight="1" x14ac:dyDescent="0.3"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</row>
    <row r="221" spans="2:51" ht="7.05" customHeight="1" x14ac:dyDescent="0.3"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</row>
    <row r="222" spans="2:51" ht="7.05" customHeight="1" x14ac:dyDescent="0.3"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</row>
    <row r="223" spans="2:51" ht="7.05" customHeight="1" x14ac:dyDescent="0.3"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</row>
    <row r="224" spans="2:51" ht="7.05" customHeight="1" x14ac:dyDescent="0.3"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</row>
    <row r="225" spans="5:40" ht="7.05" customHeight="1" x14ac:dyDescent="0.3"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</row>
    <row r="226" spans="5:40" ht="7.05" customHeight="1" x14ac:dyDescent="0.3"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</row>
    <row r="227" spans="5:40" ht="7.05" customHeight="1" x14ac:dyDescent="0.3"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</row>
    <row r="228" spans="5:40" ht="7.05" customHeight="1" x14ac:dyDescent="0.3"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</row>
    <row r="229" spans="5:40" ht="7.05" customHeight="1" x14ac:dyDescent="0.3"/>
    <row r="230" spans="5:40" ht="7.05" customHeight="1" x14ac:dyDescent="0.3"/>
    <row r="231" spans="5:40" ht="7.05" customHeight="1" x14ac:dyDescent="0.3"/>
    <row r="232" spans="5:40" ht="7.05" customHeight="1" x14ac:dyDescent="0.3"/>
    <row r="233" spans="5:40" ht="7.05" customHeight="1" x14ac:dyDescent="0.3"/>
    <row r="234" spans="5:40" ht="7.05" customHeight="1" x14ac:dyDescent="0.3"/>
    <row r="235" spans="5:40" ht="7.05" customHeight="1" x14ac:dyDescent="0.3"/>
    <row r="236" spans="5:40" ht="7.05" customHeight="1" x14ac:dyDescent="0.3"/>
    <row r="237" spans="5:40" ht="7.05" customHeight="1" x14ac:dyDescent="0.3"/>
    <row r="238" spans="5:40" ht="7.05" customHeight="1" x14ac:dyDescent="0.3"/>
    <row r="239" spans="5:40" ht="7.05" customHeight="1" x14ac:dyDescent="0.3"/>
    <row r="240" spans="5:40" ht="7.05" customHeight="1" x14ac:dyDescent="0.3"/>
    <row r="241" ht="7.05" customHeight="1" x14ac:dyDescent="0.3"/>
    <row r="242" ht="7.05" customHeight="1" x14ac:dyDescent="0.3"/>
    <row r="243" ht="7.05" customHeight="1" x14ac:dyDescent="0.3"/>
    <row r="244" ht="7.05" customHeight="1" x14ac:dyDescent="0.3"/>
    <row r="245" ht="7.05" customHeight="1" x14ac:dyDescent="0.3"/>
    <row r="246" ht="7.05" customHeight="1" x14ac:dyDescent="0.3"/>
    <row r="247" ht="7.05" customHeight="1" x14ac:dyDescent="0.3"/>
    <row r="248" ht="7.05" customHeight="1" x14ac:dyDescent="0.3"/>
    <row r="249" ht="7.05" customHeight="1" x14ac:dyDescent="0.3"/>
    <row r="250" ht="7.05" customHeight="1" x14ac:dyDescent="0.3"/>
    <row r="251" ht="7.05" customHeight="1" x14ac:dyDescent="0.3"/>
    <row r="252" ht="7.05" customHeight="1" x14ac:dyDescent="0.3"/>
    <row r="253" ht="7.05" customHeight="1" x14ac:dyDescent="0.3"/>
    <row r="254" ht="7.05" customHeight="1" x14ac:dyDescent="0.3"/>
    <row r="255" ht="7.05" customHeight="1" x14ac:dyDescent="0.3"/>
    <row r="256" ht="7.05" customHeight="1" x14ac:dyDescent="0.3"/>
    <row r="257" ht="7.05" customHeight="1" x14ac:dyDescent="0.3"/>
    <row r="258" ht="7.05" customHeight="1" x14ac:dyDescent="0.3"/>
    <row r="259" ht="7.05" customHeight="1" x14ac:dyDescent="0.3"/>
    <row r="260" ht="7.05" customHeight="1" x14ac:dyDescent="0.3"/>
    <row r="261" ht="7.05" customHeight="1" x14ac:dyDescent="0.3"/>
    <row r="262" ht="7.05" customHeight="1" x14ac:dyDescent="0.3"/>
    <row r="263" ht="7.05" customHeight="1" x14ac:dyDescent="0.3"/>
    <row r="264" ht="7.05" customHeight="1" x14ac:dyDescent="0.3"/>
    <row r="265" ht="7.05" customHeight="1" x14ac:dyDescent="0.3"/>
    <row r="266" ht="7.05" customHeight="1" x14ac:dyDescent="0.3"/>
    <row r="267" ht="7.05" customHeight="1" x14ac:dyDescent="0.3"/>
    <row r="268" ht="7.05" customHeight="1" x14ac:dyDescent="0.3"/>
    <row r="269" ht="7.05" customHeight="1" x14ac:dyDescent="0.3"/>
    <row r="270" ht="7.05" customHeight="1" x14ac:dyDescent="0.3"/>
    <row r="271" ht="7.05" customHeight="1" x14ac:dyDescent="0.3"/>
    <row r="272" ht="7.05" customHeight="1" x14ac:dyDescent="0.3"/>
    <row r="273" ht="7.05" customHeight="1" x14ac:dyDescent="0.3"/>
    <row r="274" ht="7.05" customHeight="1" x14ac:dyDescent="0.3"/>
    <row r="275" ht="7.05" customHeight="1" x14ac:dyDescent="0.3"/>
    <row r="276" ht="7.05" customHeight="1" x14ac:dyDescent="0.3"/>
    <row r="277" ht="7.05" customHeight="1" x14ac:dyDescent="0.3"/>
    <row r="278" ht="7.05" customHeight="1" x14ac:dyDescent="0.3"/>
    <row r="279" ht="7.05" customHeight="1" x14ac:dyDescent="0.3"/>
    <row r="280" ht="7.05" customHeight="1" x14ac:dyDescent="0.3"/>
    <row r="281" ht="7.05" customHeight="1" x14ac:dyDescent="0.3"/>
    <row r="282" ht="7.05" customHeight="1" x14ac:dyDescent="0.3"/>
    <row r="283" ht="7.05" customHeight="1" x14ac:dyDescent="0.3"/>
    <row r="284" ht="7.05" customHeight="1" x14ac:dyDescent="0.3"/>
    <row r="285" ht="7.05" customHeight="1" x14ac:dyDescent="0.3"/>
    <row r="286" ht="7.05" customHeight="1" x14ac:dyDescent="0.3"/>
    <row r="287" ht="7.05" customHeight="1" x14ac:dyDescent="0.3"/>
    <row r="288" ht="7.05" customHeight="1" x14ac:dyDescent="0.3"/>
    <row r="289" ht="7.05" customHeight="1" x14ac:dyDescent="0.3"/>
    <row r="290" ht="7.05" customHeight="1" x14ac:dyDescent="0.3"/>
    <row r="291" ht="7.05" customHeight="1" x14ac:dyDescent="0.3"/>
    <row r="292" ht="7.05" customHeight="1" x14ac:dyDescent="0.3"/>
    <row r="293" ht="7.05" customHeight="1" x14ac:dyDescent="0.3"/>
    <row r="294" ht="7.05" customHeight="1" x14ac:dyDescent="0.3"/>
    <row r="295" ht="7.05" customHeight="1" x14ac:dyDescent="0.3"/>
    <row r="296" ht="7.05" customHeight="1" x14ac:dyDescent="0.3"/>
    <row r="297" ht="7.05" customHeight="1" x14ac:dyDescent="0.3"/>
    <row r="298" ht="7.05" customHeight="1" x14ac:dyDescent="0.3"/>
    <row r="299" ht="7.05" customHeight="1" x14ac:dyDescent="0.3"/>
    <row r="300" ht="7.05" customHeight="1" x14ac:dyDescent="0.3"/>
    <row r="301" ht="7.05" customHeight="1" x14ac:dyDescent="0.3"/>
    <row r="302" ht="7.05" customHeight="1" x14ac:dyDescent="0.3"/>
    <row r="303" ht="7.05" customHeight="1" x14ac:dyDescent="0.3"/>
    <row r="304" ht="7.05" customHeight="1" x14ac:dyDescent="0.3"/>
    <row r="305" ht="7.05" customHeight="1" x14ac:dyDescent="0.3"/>
    <row r="306" ht="7.05" customHeight="1" x14ac:dyDescent="0.3"/>
    <row r="307" ht="7.05" customHeight="1" x14ac:dyDescent="0.3"/>
    <row r="308" ht="7.05" customHeight="1" x14ac:dyDescent="0.3"/>
    <row r="309" ht="7.05" customHeight="1" x14ac:dyDescent="0.3"/>
    <row r="310" ht="7.05" customHeight="1" x14ac:dyDescent="0.3"/>
    <row r="311" ht="7.05" customHeight="1" x14ac:dyDescent="0.3"/>
    <row r="312" ht="7.05" customHeight="1" x14ac:dyDescent="0.3"/>
    <row r="313" ht="7.05" customHeight="1" x14ac:dyDescent="0.3"/>
    <row r="314" ht="7.05" customHeight="1" x14ac:dyDescent="0.3"/>
    <row r="315" ht="7.05" customHeight="1" x14ac:dyDescent="0.3"/>
    <row r="316" ht="7.05" customHeight="1" x14ac:dyDescent="0.3"/>
    <row r="317" ht="7.05" customHeight="1" x14ac:dyDescent="0.3"/>
    <row r="318" ht="7.05" customHeight="1" x14ac:dyDescent="0.3"/>
    <row r="319" ht="7.05" customHeight="1" x14ac:dyDescent="0.3"/>
    <row r="320" ht="7.05" customHeight="1" x14ac:dyDescent="0.3"/>
    <row r="321" ht="7.05" customHeight="1" x14ac:dyDescent="0.3"/>
    <row r="322" ht="7.05" customHeight="1" x14ac:dyDescent="0.3"/>
    <row r="323" ht="7.05" customHeight="1" x14ac:dyDescent="0.3"/>
    <row r="324" ht="7.05" customHeight="1" x14ac:dyDescent="0.3"/>
    <row r="325" ht="7.05" customHeight="1" x14ac:dyDescent="0.3"/>
    <row r="326" ht="7.05" customHeight="1" x14ac:dyDescent="0.3"/>
    <row r="327" ht="7.05" customHeight="1" x14ac:dyDescent="0.3"/>
    <row r="328" ht="7.05" customHeight="1" x14ac:dyDescent="0.3"/>
    <row r="329" ht="7.05" customHeight="1" x14ac:dyDescent="0.3"/>
    <row r="330" ht="7.05" customHeight="1" x14ac:dyDescent="0.3"/>
    <row r="331" ht="7.05" customHeight="1" x14ac:dyDescent="0.3"/>
    <row r="332" ht="7.05" customHeight="1" x14ac:dyDescent="0.3"/>
    <row r="333" ht="7.05" customHeight="1" x14ac:dyDescent="0.3"/>
    <row r="334" ht="7.05" customHeight="1" x14ac:dyDescent="0.3"/>
    <row r="335" ht="7.05" customHeight="1" x14ac:dyDescent="0.3"/>
    <row r="336" ht="7.05" customHeight="1" x14ac:dyDescent="0.3"/>
    <row r="337" ht="7.05" customHeight="1" x14ac:dyDescent="0.3"/>
    <row r="338" ht="7.05" customHeight="1" x14ac:dyDescent="0.3"/>
    <row r="339" ht="7.05" customHeight="1" x14ac:dyDescent="0.3"/>
    <row r="340" ht="7.05" customHeight="1" x14ac:dyDescent="0.3"/>
    <row r="341" ht="7.05" customHeight="1" x14ac:dyDescent="0.3"/>
    <row r="342" ht="7.05" customHeight="1" x14ac:dyDescent="0.3"/>
    <row r="343" ht="7.05" customHeight="1" x14ac:dyDescent="0.3"/>
    <row r="344" ht="7.05" customHeight="1" x14ac:dyDescent="0.3"/>
    <row r="345" ht="7.05" customHeight="1" x14ac:dyDescent="0.3"/>
    <row r="346" ht="7.05" customHeight="1" x14ac:dyDescent="0.3"/>
    <row r="347" ht="7.05" customHeight="1" x14ac:dyDescent="0.3"/>
    <row r="348" ht="7.05" customHeight="1" x14ac:dyDescent="0.3"/>
    <row r="349" ht="7.05" customHeight="1" x14ac:dyDescent="0.3"/>
    <row r="350" ht="7.05" customHeight="1" x14ac:dyDescent="0.3"/>
    <row r="351" ht="7.05" customHeight="1" x14ac:dyDescent="0.3"/>
    <row r="352" ht="7.05" customHeight="1" x14ac:dyDescent="0.3"/>
    <row r="353" ht="7.05" customHeight="1" x14ac:dyDescent="0.3"/>
    <row r="354" ht="7.05" customHeight="1" x14ac:dyDescent="0.3"/>
    <row r="355" ht="7.05" customHeight="1" x14ac:dyDescent="0.3"/>
    <row r="356" ht="7.05" customHeight="1" x14ac:dyDescent="0.3"/>
    <row r="357" ht="7.05" customHeight="1" x14ac:dyDescent="0.3"/>
    <row r="358" ht="7.05" customHeight="1" x14ac:dyDescent="0.3"/>
    <row r="359" ht="7.05" customHeight="1" x14ac:dyDescent="0.3"/>
    <row r="360" ht="7.05" customHeight="1" x14ac:dyDescent="0.3"/>
    <row r="361" ht="7.05" customHeight="1" x14ac:dyDescent="0.3"/>
    <row r="362" ht="7.05" customHeight="1" x14ac:dyDescent="0.3"/>
    <row r="363" ht="7.05" customHeight="1" x14ac:dyDescent="0.3"/>
    <row r="364" ht="7.05" customHeight="1" x14ac:dyDescent="0.3"/>
    <row r="365" ht="7.05" customHeight="1" x14ac:dyDescent="0.3"/>
    <row r="366" ht="7.05" customHeight="1" x14ac:dyDescent="0.3"/>
    <row r="367" ht="7.05" customHeight="1" x14ac:dyDescent="0.3"/>
    <row r="368" ht="7.05" customHeight="1" x14ac:dyDescent="0.3"/>
    <row r="369" ht="7.05" customHeight="1" x14ac:dyDescent="0.3"/>
    <row r="370" ht="7.05" customHeight="1" x14ac:dyDescent="0.3"/>
    <row r="371" ht="7.05" customHeight="1" x14ac:dyDescent="0.3"/>
    <row r="372" ht="7.05" customHeight="1" x14ac:dyDescent="0.3"/>
    <row r="373" ht="7.05" customHeight="1" x14ac:dyDescent="0.3"/>
    <row r="374" ht="7.05" customHeight="1" x14ac:dyDescent="0.3"/>
    <row r="375" ht="7.05" customHeight="1" x14ac:dyDescent="0.3"/>
    <row r="376" ht="7.05" customHeight="1" x14ac:dyDescent="0.3"/>
    <row r="377" ht="7.05" customHeight="1" x14ac:dyDescent="0.3"/>
    <row r="378" ht="7.05" customHeight="1" x14ac:dyDescent="0.3"/>
    <row r="379" ht="7.05" customHeight="1" x14ac:dyDescent="0.3"/>
    <row r="380" ht="7.05" customHeight="1" x14ac:dyDescent="0.3"/>
    <row r="381" ht="7.05" customHeight="1" x14ac:dyDescent="0.3"/>
    <row r="382" ht="7.05" customHeight="1" x14ac:dyDescent="0.3"/>
    <row r="383" ht="7.05" customHeight="1" x14ac:dyDescent="0.3"/>
    <row r="384" ht="7.05" customHeight="1" x14ac:dyDescent="0.3"/>
    <row r="385" ht="7.05" customHeight="1" x14ac:dyDescent="0.3"/>
    <row r="386" ht="7.05" customHeight="1" x14ac:dyDescent="0.3"/>
    <row r="387" ht="7.05" customHeight="1" x14ac:dyDescent="0.3"/>
    <row r="388" ht="7.05" customHeight="1" x14ac:dyDescent="0.3"/>
    <row r="389" ht="7.05" customHeight="1" x14ac:dyDescent="0.3"/>
    <row r="390" ht="7.05" customHeight="1" x14ac:dyDescent="0.3"/>
    <row r="391" ht="7.05" customHeight="1" x14ac:dyDescent="0.3"/>
    <row r="392" ht="7.05" customHeight="1" x14ac:dyDescent="0.3"/>
    <row r="393" ht="7.05" customHeight="1" x14ac:dyDescent="0.3"/>
    <row r="394" ht="7.05" customHeight="1" x14ac:dyDescent="0.3"/>
    <row r="395" ht="7.05" customHeight="1" x14ac:dyDescent="0.3"/>
    <row r="396" ht="7.05" customHeight="1" x14ac:dyDescent="0.3"/>
    <row r="397" ht="7.05" customHeight="1" x14ac:dyDescent="0.3"/>
    <row r="398" ht="7.05" customHeight="1" x14ac:dyDescent="0.3"/>
    <row r="399" ht="7.05" customHeight="1" x14ac:dyDescent="0.3"/>
    <row r="400" ht="7.05" customHeight="1" x14ac:dyDescent="0.3"/>
    <row r="401" ht="7.05" customHeight="1" x14ac:dyDescent="0.3"/>
    <row r="402" ht="7.05" customHeight="1" x14ac:dyDescent="0.3"/>
    <row r="403" ht="7.05" customHeight="1" x14ac:dyDescent="0.3"/>
    <row r="404" ht="7.05" customHeight="1" x14ac:dyDescent="0.3"/>
    <row r="405" ht="7.05" customHeight="1" x14ac:dyDescent="0.3"/>
    <row r="406" ht="7.05" customHeight="1" x14ac:dyDescent="0.3"/>
    <row r="407" ht="7.05" customHeight="1" x14ac:dyDescent="0.3"/>
    <row r="408" ht="7.05" customHeight="1" x14ac:dyDescent="0.3"/>
    <row r="409" ht="7.05" customHeight="1" x14ac:dyDescent="0.3"/>
    <row r="410" ht="7.05" customHeight="1" x14ac:dyDescent="0.3"/>
    <row r="411" ht="7.05" customHeight="1" x14ac:dyDescent="0.3"/>
    <row r="412" ht="7.05" customHeight="1" x14ac:dyDescent="0.3"/>
    <row r="413" ht="7.05" customHeight="1" x14ac:dyDescent="0.3"/>
    <row r="414" ht="7.05" customHeight="1" x14ac:dyDescent="0.3"/>
    <row r="415" ht="7.05" customHeight="1" x14ac:dyDescent="0.3"/>
    <row r="416" ht="7.05" customHeight="1" x14ac:dyDescent="0.3"/>
    <row r="417" ht="7.05" customHeight="1" x14ac:dyDescent="0.3"/>
    <row r="418" ht="7.05" customHeight="1" x14ac:dyDescent="0.3"/>
    <row r="419" ht="7.05" customHeight="1" x14ac:dyDescent="0.3"/>
    <row r="420" ht="7.05" customHeight="1" x14ac:dyDescent="0.3"/>
    <row r="421" ht="7.05" customHeight="1" x14ac:dyDescent="0.3"/>
    <row r="422" ht="7.05" customHeight="1" x14ac:dyDescent="0.3"/>
    <row r="423" ht="7.05" customHeight="1" x14ac:dyDescent="0.3"/>
    <row r="424" ht="7.05" customHeight="1" x14ac:dyDescent="0.3"/>
    <row r="425" ht="7.05" customHeight="1" x14ac:dyDescent="0.3"/>
    <row r="426" ht="7.05" customHeight="1" x14ac:dyDescent="0.3"/>
    <row r="427" ht="7.05" customHeight="1" x14ac:dyDescent="0.3"/>
    <row r="428" ht="7.05" customHeight="1" x14ac:dyDescent="0.3"/>
    <row r="429" ht="7.05" customHeight="1" x14ac:dyDescent="0.3"/>
    <row r="430" ht="7.05" customHeight="1" x14ac:dyDescent="0.3"/>
    <row r="431" ht="7.05" customHeight="1" x14ac:dyDescent="0.3"/>
    <row r="432" ht="7.05" customHeight="1" x14ac:dyDescent="0.3"/>
    <row r="433" ht="7.05" customHeight="1" x14ac:dyDescent="0.3"/>
    <row r="434" ht="7.05" customHeight="1" x14ac:dyDescent="0.3"/>
    <row r="435" ht="7.05" customHeight="1" x14ac:dyDescent="0.3"/>
    <row r="436" ht="7.05" customHeight="1" x14ac:dyDescent="0.3"/>
    <row r="437" ht="7.05" customHeight="1" x14ac:dyDescent="0.3"/>
    <row r="438" ht="7.05" customHeight="1" x14ac:dyDescent="0.3"/>
    <row r="439" ht="7.05" customHeight="1" x14ac:dyDescent="0.3"/>
    <row r="440" ht="7.05" customHeight="1" x14ac:dyDescent="0.3"/>
    <row r="441" ht="7.05" customHeight="1" x14ac:dyDescent="0.3"/>
    <row r="442" ht="7.05" customHeight="1" x14ac:dyDescent="0.3"/>
    <row r="443" ht="7.05" customHeight="1" x14ac:dyDescent="0.3"/>
    <row r="444" ht="7.05" customHeight="1" x14ac:dyDescent="0.3"/>
    <row r="445" ht="7.05" customHeight="1" x14ac:dyDescent="0.3"/>
    <row r="446" ht="7.05" customHeight="1" x14ac:dyDescent="0.3"/>
    <row r="447" ht="7.05" customHeight="1" x14ac:dyDescent="0.3"/>
    <row r="448" ht="7.05" customHeight="1" x14ac:dyDescent="0.3"/>
    <row r="449" ht="7.05" customHeight="1" x14ac:dyDescent="0.3"/>
    <row r="450" ht="7.05" customHeight="1" x14ac:dyDescent="0.3"/>
    <row r="451" ht="7.05" customHeight="1" x14ac:dyDescent="0.3"/>
    <row r="452" ht="7.05" customHeight="1" x14ac:dyDescent="0.3"/>
    <row r="453" ht="7.05" customHeight="1" x14ac:dyDescent="0.3"/>
    <row r="454" ht="7.05" customHeight="1" x14ac:dyDescent="0.3"/>
    <row r="455" ht="7.05" customHeight="1" x14ac:dyDescent="0.3"/>
    <row r="456" ht="7.05" customHeight="1" x14ac:dyDescent="0.3"/>
    <row r="457" ht="7.05" customHeight="1" x14ac:dyDescent="0.3"/>
    <row r="458" ht="7.05" customHeight="1" x14ac:dyDescent="0.3"/>
    <row r="459" ht="7.05" customHeight="1" x14ac:dyDescent="0.3"/>
    <row r="460" ht="7.05" customHeight="1" x14ac:dyDescent="0.3"/>
    <row r="461" ht="7.05" customHeight="1" x14ac:dyDescent="0.3"/>
    <row r="462" ht="7.05" customHeight="1" x14ac:dyDescent="0.3"/>
    <row r="463" ht="7.05" customHeight="1" x14ac:dyDescent="0.3"/>
    <row r="464" ht="7.05" customHeight="1" x14ac:dyDescent="0.3"/>
    <row r="465" ht="7.05" customHeight="1" x14ac:dyDescent="0.3"/>
    <row r="466" ht="7.05" customHeight="1" x14ac:dyDescent="0.3"/>
    <row r="467" ht="7.05" customHeight="1" x14ac:dyDescent="0.3"/>
    <row r="468" ht="7.05" customHeight="1" x14ac:dyDescent="0.3"/>
    <row r="469" ht="7.05" customHeight="1" x14ac:dyDescent="0.3"/>
    <row r="470" ht="7.05" customHeight="1" x14ac:dyDescent="0.3"/>
    <row r="471" ht="7.05" customHeight="1" x14ac:dyDescent="0.3"/>
    <row r="472" ht="7.05" customHeight="1" x14ac:dyDescent="0.3"/>
    <row r="473" ht="7.05" customHeight="1" x14ac:dyDescent="0.3"/>
    <row r="474" ht="7.05" customHeight="1" x14ac:dyDescent="0.3"/>
    <row r="475" ht="7.05" customHeight="1" x14ac:dyDescent="0.3"/>
    <row r="476" ht="7.05" customHeight="1" x14ac:dyDescent="0.3"/>
    <row r="477" ht="7.05" customHeight="1" x14ac:dyDescent="0.3"/>
    <row r="478" ht="7.05" customHeight="1" x14ac:dyDescent="0.3"/>
    <row r="479" ht="7.05" customHeight="1" x14ac:dyDescent="0.3"/>
    <row r="480" ht="7.05" customHeight="1" x14ac:dyDescent="0.3"/>
    <row r="481" ht="7.05" customHeight="1" x14ac:dyDescent="0.3"/>
    <row r="482" ht="7.05" customHeight="1" x14ac:dyDescent="0.3"/>
    <row r="483" ht="7.05" customHeight="1" x14ac:dyDescent="0.3"/>
    <row r="484" ht="7.05" customHeight="1" x14ac:dyDescent="0.3"/>
    <row r="485" ht="7.05" customHeight="1" x14ac:dyDescent="0.3"/>
    <row r="486" ht="7.05" customHeight="1" x14ac:dyDescent="0.3"/>
    <row r="487" ht="7.05" customHeight="1" x14ac:dyDescent="0.3"/>
    <row r="488" ht="7.05" customHeight="1" x14ac:dyDescent="0.3"/>
    <row r="489" ht="7.05" customHeight="1" x14ac:dyDescent="0.3"/>
    <row r="490" ht="7.05" customHeight="1" x14ac:dyDescent="0.3"/>
    <row r="491" ht="7.05" customHeight="1" x14ac:dyDescent="0.3"/>
    <row r="492" ht="7.05" customHeight="1" x14ac:dyDescent="0.3"/>
    <row r="493" ht="7.05" customHeight="1" x14ac:dyDescent="0.3"/>
    <row r="494" ht="7.05" customHeight="1" x14ac:dyDescent="0.3"/>
    <row r="495" ht="7.05" customHeight="1" x14ac:dyDescent="0.3"/>
    <row r="496" ht="7.05" customHeight="1" x14ac:dyDescent="0.3"/>
    <row r="497" ht="7.05" customHeight="1" x14ac:dyDescent="0.3"/>
    <row r="498" ht="7.05" customHeight="1" x14ac:dyDescent="0.3"/>
    <row r="499" ht="7.05" customHeight="1" x14ac:dyDescent="0.3"/>
    <row r="500" ht="7.05" customHeight="1" x14ac:dyDescent="0.3"/>
    <row r="501" ht="7.05" customHeight="1" x14ac:dyDescent="0.3"/>
    <row r="502" ht="7.05" customHeight="1" x14ac:dyDescent="0.3"/>
    <row r="503" ht="7.05" customHeight="1" x14ac:dyDescent="0.3"/>
    <row r="504" ht="7.05" customHeight="1" x14ac:dyDescent="0.3"/>
    <row r="505" ht="7.05" customHeight="1" x14ac:dyDescent="0.3"/>
    <row r="506" ht="7.05" customHeight="1" x14ac:dyDescent="0.3"/>
    <row r="507" ht="7.05" customHeight="1" x14ac:dyDescent="0.3"/>
    <row r="508" ht="7.05" customHeight="1" x14ac:dyDescent="0.3"/>
    <row r="509" ht="7.05" customHeight="1" x14ac:dyDescent="0.3"/>
    <row r="510" ht="7.05" customHeight="1" x14ac:dyDescent="0.3"/>
    <row r="511" ht="7.05" customHeight="1" x14ac:dyDescent="0.3"/>
    <row r="512" ht="7.05" customHeight="1" x14ac:dyDescent="0.3"/>
    <row r="513" ht="7.05" customHeight="1" x14ac:dyDescent="0.3"/>
    <row r="514" ht="7.05" customHeight="1" x14ac:dyDescent="0.3"/>
    <row r="515" ht="7.05" customHeight="1" x14ac:dyDescent="0.3"/>
    <row r="516" ht="7.05" customHeight="1" x14ac:dyDescent="0.3"/>
    <row r="517" ht="7.05" customHeight="1" x14ac:dyDescent="0.3"/>
    <row r="518" ht="7.05" customHeight="1" x14ac:dyDescent="0.3"/>
    <row r="519" ht="7.05" customHeight="1" x14ac:dyDescent="0.3"/>
    <row r="520" ht="7.05" customHeight="1" x14ac:dyDescent="0.3"/>
    <row r="521" ht="7.05" customHeight="1" x14ac:dyDescent="0.3"/>
    <row r="522" ht="7.05" customHeight="1" x14ac:dyDescent="0.3"/>
    <row r="523" ht="7.05" customHeight="1" x14ac:dyDescent="0.3"/>
    <row r="524" ht="7.05" customHeight="1" x14ac:dyDescent="0.3"/>
    <row r="525" ht="7.05" customHeight="1" x14ac:dyDescent="0.3"/>
    <row r="526" ht="7.05" customHeight="1" x14ac:dyDescent="0.3"/>
    <row r="527" ht="7.05" customHeight="1" x14ac:dyDescent="0.3"/>
    <row r="528" ht="7.05" customHeight="1" x14ac:dyDescent="0.3"/>
    <row r="529" ht="7.05" customHeight="1" x14ac:dyDescent="0.3"/>
    <row r="530" ht="7.05" customHeight="1" x14ac:dyDescent="0.3"/>
    <row r="531" ht="7.05" customHeight="1" x14ac:dyDescent="0.3"/>
    <row r="532" ht="7.05" customHeight="1" x14ac:dyDescent="0.3"/>
    <row r="533" ht="7.05" customHeight="1" x14ac:dyDescent="0.3"/>
    <row r="534" ht="7.05" customHeight="1" x14ac:dyDescent="0.3"/>
    <row r="535" ht="7.05" customHeight="1" x14ac:dyDescent="0.3"/>
    <row r="536" ht="7.05" customHeight="1" x14ac:dyDescent="0.3"/>
    <row r="537" ht="7.05" customHeight="1" x14ac:dyDescent="0.3"/>
    <row r="538" ht="7.05" customHeight="1" x14ac:dyDescent="0.3"/>
    <row r="539" ht="7.05" customHeight="1" x14ac:dyDescent="0.3"/>
    <row r="540" ht="7.05" customHeight="1" x14ac:dyDescent="0.3"/>
    <row r="541" ht="7.05" customHeight="1" x14ac:dyDescent="0.3"/>
    <row r="542" ht="7.05" customHeight="1" x14ac:dyDescent="0.3"/>
  </sheetData>
  <sheetProtection algorithmName="SHA-512" hashValue="hTWqPiNEqCtjfBKrbH8+epA1gtHGJ1HrPKRTb1nar1JKa5leeV9c1S2e7NeJaz63OuF32AgIFu2HXH9ye1zkUA==" saltValue="JJNlpYNI2A4qDDaynwMXTA==" spinCount="100000" sheet="1" formatCells="0" selectLockedCells="1"/>
  <mergeCells count="205">
    <mergeCell ref="AR1:AX4"/>
    <mergeCell ref="I1:AQ4"/>
    <mergeCell ref="B1:F4"/>
    <mergeCell ref="G1:H4"/>
    <mergeCell ref="BB4:BD6"/>
    <mergeCell ref="H58:Q58"/>
    <mergeCell ref="R58:AA58"/>
    <mergeCell ref="AB58:AK58"/>
    <mergeCell ref="AL58:AV58"/>
    <mergeCell ref="AL53:AV53"/>
    <mergeCell ref="H52:Q52"/>
    <mergeCell ref="R52:AA52"/>
    <mergeCell ref="AB52:AK52"/>
    <mergeCell ref="AL52:AV52"/>
    <mergeCell ref="H53:Q53"/>
    <mergeCell ref="R53:AA53"/>
    <mergeCell ref="AB53:AK53"/>
    <mergeCell ref="AB57:AK57"/>
    <mergeCell ref="AL57:AV57"/>
    <mergeCell ref="D58:G58"/>
    <mergeCell ref="D51:G51"/>
    <mergeCell ref="H51:Q51"/>
    <mergeCell ref="R51:AA51"/>
    <mergeCell ref="AB51:AK51"/>
    <mergeCell ref="D69:G69"/>
    <mergeCell ref="D70:G70"/>
    <mergeCell ref="D67:G67"/>
    <mergeCell ref="D68:G68"/>
    <mergeCell ref="H68:Q68"/>
    <mergeCell ref="R68:AA68"/>
    <mergeCell ref="AB68:AK68"/>
    <mergeCell ref="AL68:AV68"/>
    <mergeCell ref="H69:Q69"/>
    <mergeCell ref="R69:AA69"/>
    <mergeCell ref="AB69:AK69"/>
    <mergeCell ref="AL69:AV69"/>
    <mergeCell ref="H70:Q70"/>
    <mergeCell ref="R70:AA70"/>
    <mergeCell ref="AB70:AK70"/>
    <mergeCell ref="AL70:AV70"/>
    <mergeCell ref="H67:Q67"/>
    <mergeCell ref="R67:AA67"/>
    <mergeCell ref="AB67:AK67"/>
    <mergeCell ref="AL67:AV67"/>
    <mergeCell ref="D66:G66"/>
    <mergeCell ref="D63:G63"/>
    <mergeCell ref="D64:G64"/>
    <mergeCell ref="H63:Q63"/>
    <mergeCell ref="R63:AA63"/>
    <mergeCell ref="AB63:AK63"/>
    <mergeCell ref="AL63:AV63"/>
    <mergeCell ref="H64:Q64"/>
    <mergeCell ref="R64:AA64"/>
    <mergeCell ref="AB64:AK64"/>
    <mergeCell ref="AL64:AV64"/>
    <mergeCell ref="H65:Q65"/>
    <mergeCell ref="R65:AA65"/>
    <mergeCell ref="AB65:AK65"/>
    <mergeCell ref="AL65:AV65"/>
    <mergeCell ref="H66:Q66"/>
    <mergeCell ref="R66:AA66"/>
    <mergeCell ref="AB66:AK66"/>
    <mergeCell ref="AL66:AV66"/>
    <mergeCell ref="D61:G61"/>
    <mergeCell ref="D62:G62"/>
    <mergeCell ref="H60:Q60"/>
    <mergeCell ref="R60:AA60"/>
    <mergeCell ref="AB60:AK60"/>
    <mergeCell ref="AL60:AV60"/>
    <mergeCell ref="H61:Q61"/>
    <mergeCell ref="R61:AA61"/>
    <mergeCell ref="AB61:AK61"/>
    <mergeCell ref="AL61:AV61"/>
    <mergeCell ref="H62:Q62"/>
    <mergeCell ref="R62:AA62"/>
    <mergeCell ref="AB62:AK62"/>
    <mergeCell ref="AL62:AV62"/>
    <mergeCell ref="D59:G59"/>
    <mergeCell ref="H59:Q59"/>
    <mergeCell ref="R59:AA59"/>
    <mergeCell ref="AB59:AK59"/>
    <mergeCell ref="AL59:AV59"/>
    <mergeCell ref="D55:G55"/>
    <mergeCell ref="D56:G56"/>
    <mergeCell ref="D53:G53"/>
    <mergeCell ref="D54:G54"/>
    <mergeCell ref="H54:Q54"/>
    <mergeCell ref="R54:AA54"/>
    <mergeCell ref="AB54:AK54"/>
    <mergeCell ref="AL54:AV54"/>
    <mergeCell ref="H55:Q55"/>
    <mergeCell ref="R55:AA55"/>
    <mergeCell ref="AB55:AK55"/>
    <mergeCell ref="AL55:AV55"/>
    <mergeCell ref="H56:Q56"/>
    <mergeCell ref="R56:AA56"/>
    <mergeCell ref="AB56:AK56"/>
    <mergeCell ref="AL56:AV56"/>
    <mergeCell ref="H57:Q57"/>
    <mergeCell ref="R57:AA57"/>
    <mergeCell ref="AL51:AV51"/>
    <mergeCell ref="D47:G47"/>
    <mergeCell ref="D48:G48"/>
    <mergeCell ref="D45:G45"/>
    <mergeCell ref="D46:G46"/>
    <mergeCell ref="H47:Q47"/>
    <mergeCell ref="R47:AA47"/>
    <mergeCell ref="AB47:AK47"/>
    <mergeCell ref="AL47:AV47"/>
    <mergeCell ref="H48:Q48"/>
    <mergeCell ref="R48:AA48"/>
    <mergeCell ref="AB48:AK48"/>
    <mergeCell ref="AL48:AV48"/>
    <mergeCell ref="H49:Q49"/>
    <mergeCell ref="R49:AA49"/>
    <mergeCell ref="AB49:AK49"/>
    <mergeCell ref="AL49:AV49"/>
    <mergeCell ref="H50:Q50"/>
    <mergeCell ref="R50:AA50"/>
    <mergeCell ref="AB50:AK50"/>
    <mergeCell ref="H45:Q45"/>
    <mergeCell ref="R45:AA45"/>
    <mergeCell ref="AB45:AK45"/>
    <mergeCell ref="AL45:AV45"/>
    <mergeCell ref="H46:Q46"/>
    <mergeCell ref="R46:AA46"/>
    <mergeCell ref="AB46:AK46"/>
    <mergeCell ref="AL46:AV46"/>
    <mergeCell ref="D50:G50"/>
    <mergeCell ref="AL50:AV50"/>
    <mergeCell ref="AB39:AK39"/>
    <mergeCell ref="AL39:AV39"/>
    <mergeCell ref="H40:Q40"/>
    <mergeCell ref="R40:AA40"/>
    <mergeCell ref="AB40:AK40"/>
    <mergeCell ref="H44:Q44"/>
    <mergeCell ref="R44:AA44"/>
    <mergeCell ref="AB44:AK44"/>
    <mergeCell ref="AL44:AV44"/>
    <mergeCell ref="AL40:AV40"/>
    <mergeCell ref="H41:Q41"/>
    <mergeCell ref="R41:AA41"/>
    <mergeCell ref="AB41:AK41"/>
    <mergeCell ref="AL41:AV41"/>
    <mergeCell ref="H42:Q42"/>
    <mergeCell ref="R42:AA42"/>
    <mergeCell ref="AB42:AK42"/>
    <mergeCell ref="AL42:AV42"/>
    <mergeCell ref="D32:AV33"/>
    <mergeCell ref="H34:Q35"/>
    <mergeCell ref="R34:AA35"/>
    <mergeCell ref="AB34:AK35"/>
    <mergeCell ref="AL34:AV35"/>
    <mergeCell ref="D42:G42"/>
    <mergeCell ref="D43:G43"/>
    <mergeCell ref="H43:Q43"/>
    <mergeCell ref="R43:AA43"/>
    <mergeCell ref="AB43:AK43"/>
    <mergeCell ref="AL43:AV43"/>
    <mergeCell ref="D39:G39"/>
    <mergeCell ref="D40:G40"/>
    <mergeCell ref="D37:G37"/>
    <mergeCell ref="D38:G38"/>
    <mergeCell ref="R37:AA37"/>
    <mergeCell ref="AB37:AK37"/>
    <mergeCell ref="AL37:AV37"/>
    <mergeCell ref="H38:Q38"/>
    <mergeCell ref="R38:AA38"/>
    <mergeCell ref="AB38:AK38"/>
    <mergeCell ref="AL38:AV38"/>
    <mergeCell ref="H39:Q39"/>
    <mergeCell ref="R39:AA39"/>
    <mergeCell ref="D6:L7"/>
    <mergeCell ref="M6:Y7"/>
    <mergeCell ref="AA6:AI7"/>
    <mergeCell ref="AJ6:AV7"/>
    <mergeCell ref="D15:AV17"/>
    <mergeCell ref="D65:G65"/>
    <mergeCell ref="D60:G60"/>
    <mergeCell ref="D57:G57"/>
    <mergeCell ref="D52:G52"/>
    <mergeCell ref="D49:G49"/>
    <mergeCell ref="D44:G44"/>
    <mergeCell ref="D41:G41"/>
    <mergeCell ref="D36:G36"/>
    <mergeCell ref="H36:Q36"/>
    <mergeCell ref="H37:Q37"/>
    <mergeCell ref="R36:AA36"/>
    <mergeCell ref="AB36:AK36"/>
    <mergeCell ref="AL36:AV36"/>
    <mergeCell ref="D34:G35"/>
    <mergeCell ref="D19:AV20"/>
    <mergeCell ref="D21:AV30"/>
    <mergeCell ref="D12:L13"/>
    <mergeCell ref="M12:Y13"/>
    <mergeCell ref="AA12:AI13"/>
    <mergeCell ref="AJ12:AV13"/>
    <mergeCell ref="D8:L9"/>
    <mergeCell ref="M8:Y9"/>
    <mergeCell ref="AA8:AI9"/>
    <mergeCell ref="AJ8:AV9"/>
    <mergeCell ref="D10:L11"/>
    <mergeCell ref="M10:Y11"/>
    <mergeCell ref="AA10:AI11"/>
    <mergeCell ref="AJ10:AV11"/>
  </mergeCells>
  <conditionalFormatting sqref="M6:Y13">
    <cfRule type="cellIs" dxfId="1" priority="19" operator="equal">
      <formula>""</formula>
    </cfRule>
  </conditionalFormatting>
  <conditionalFormatting sqref="AJ6:AV13">
    <cfRule type="cellIs" dxfId="0" priority="18" operator="equal">
      <formula>""</formula>
    </cfRule>
  </conditionalFormatting>
  <pageMargins left="0.31496062992125984" right="0.23622047244094491" top="0.39370078740157483" bottom="0.35433070866141736" header="0" footer="0"/>
  <pageSetup paperSize="9" orientation="portrait" r:id="rId1"/>
  <headerFooter>
    <oddFooter>&amp;RPage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0" r:id="rId4" name="Drop Down 2">
              <controlPr defaultSize="0" print="0" autoLine="0" autoPict="0">
                <anchor moveWithCells="1">
                  <from>
                    <xdr:col>55</xdr:col>
                    <xdr:colOff>327660</xdr:colOff>
                    <xdr:row>3</xdr:row>
                    <xdr:rowOff>22860</xdr:rowOff>
                  </from>
                  <to>
                    <xdr:col>55</xdr:col>
                    <xdr:colOff>982980</xdr:colOff>
                    <xdr:row>5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6B9BE-821E-4FBF-95D7-3D333741DE22}">
  <dimension ref="A2:K172"/>
  <sheetViews>
    <sheetView workbookViewId="0">
      <selection activeCell="C15" sqref="C15"/>
    </sheetView>
  </sheetViews>
  <sheetFormatPr baseColWidth="10" defaultColWidth="10.88671875" defaultRowHeight="14.4" x14ac:dyDescent="0.3"/>
  <cols>
    <col min="1" max="1" width="16" style="2" customWidth="1"/>
    <col min="2" max="2" width="15.33203125" style="2" customWidth="1"/>
    <col min="3" max="3" width="37.44140625" customWidth="1"/>
    <col min="4" max="5" width="30.77734375" customWidth="1"/>
    <col min="6" max="8" width="6.44140625" customWidth="1"/>
  </cols>
  <sheetData>
    <row r="2" spans="1:9" x14ac:dyDescent="0.3">
      <c r="B2" s="2">
        <v>2</v>
      </c>
      <c r="C2" t="s">
        <v>3</v>
      </c>
    </row>
    <row r="3" spans="1:9" x14ac:dyDescent="0.3">
      <c r="C3" s="1" t="s">
        <v>0</v>
      </c>
    </row>
    <row r="4" spans="1:9" x14ac:dyDescent="0.3">
      <c r="C4" s="1" t="s">
        <v>4</v>
      </c>
    </row>
    <row r="5" spans="1:9" x14ac:dyDescent="0.3">
      <c r="C5" s="1" t="s">
        <v>5</v>
      </c>
    </row>
    <row r="6" spans="1:9" x14ac:dyDescent="0.3">
      <c r="C6" s="1"/>
    </row>
    <row r="7" spans="1:9" x14ac:dyDescent="0.3">
      <c r="C7" s="1"/>
    </row>
    <row r="8" spans="1:9" x14ac:dyDescent="0.3">
      <c r="C8" s="1"/>
    </row>
    <row r="9" spans="1:9" x14ac:dyDescent="0.3">
      <c r="C9" s="1"/>
    </row>
    <row r="11" spans="1:9" ht="15.6" x14ac:dyDescent="0.3">
      <c r="A11" s="2" t="s">
        <v>6</v>
      </c>
      <c r="B11" s="2">
        <v>0</v>
      </c>
      <c r="C11" s="4" t="s">
        <v>0</v>
      </c>
      <c r="D11" s="5" t="s">
        <v>4</v>
      </c>
      <c r="E11" s="6" t="s">
        <v>5</v>
      </c>
      <c r="F11" s="7"/>
      <c r="G11" s="7"/>
      <c r="H11" s="7"/>
      <c r="I11" t="s">
        <v>15</v>
      </c>
    </row>
    <row r="12" spans="1:9" ht="15.6" x14ac:dyDescent="0.3">
      <c r="B12" s="2">
        <f>ROW()-11</f>
        <v>1</v>
      </c>
      <c r="C12" s="3">
        <v>1</v>
      </c>
      <c r="D12" s="3">
        <v>2</v>
      </c>
      <c r="E12" s="3">
        <v>3</v>
      </c>
      <c r="F12" s="3">
        <v>4</v>
      </c>
      <c r="G12" s="3">
        <v>5</v>
      </c>
      <c r="H12" s="3">
        <v>6</v>
      </c>
      <c r="I12" s="3">
        <v>2</v>
      </c>
    </row>
    <row r="13" spans="1:9" ht="43.2" x14ac:dyDescent="0.3">
      <c r="A13" s="30" t="s">
        <v>7</v>
      </c>
      <c r="B13" s="2">
        <v>2</v>
      </c>
      <c r="C13" s="8" t="s">
        <v>17</v>
      </c>
      <c r="D13" s="8" t="s">
        <v>36</v>
      </c>
      <c r="E13" s="8" t="s">
        <v>37</v>
      </c>
    </row>
    <row r="14" spans="1:9" ht="43.2" x14ac:dyDescent="0.3">
      <c r="A14" s="30" t="s">
        <v>7</v>
      </c>
      <c r="B14" s="2">
        <v>3</v>
      </c>
      <c r="C14" s="8" t="s">
        <v>290</v>
      </c>
      <c r="D14" s="8" t="s">
        <v>290</v>
      </c>
      <c r="E14" s="8" t="s">
        <v>290</v>
      </c>
    </row>
    <row r="15" spans="1:9" x14ac:dyDescent="0.3">
      <c r="A15" s="30" t="s">
        <v>7</v>
      </c>
      <c r="B15" s="2">
        <v>4</v>
      </c>
      <c r="C15" s="8" t="s">
        <v>291</v>
      </c>
      <c r="D15" s="8" t="s">
        <v>292</v>
      </c>
      <c r="E15" s="8" t="s">
        <v>293</v>
      </c>
    </row>
    <row r="16" spans="1:9" x14ac:dyDescent="0.3">
      <c r="A16" s="30" t="s">
        <v>7</v>
      </c>
      <c r="B16" s="2">
        <v>5</v>
      </c>
      <c r="C16" s="8" t="s">
        <v>1</v>
      </c>
      <c r="D16" s="8" t="s">
        <v>10</v>
      </c>
      <c r="E16" s="8" t="s">
        <v>11</v>
      </c>
      <c r="I16" t="str">
        <f>IF($B$2=1,$C$16,IF($B$2=2,$D$16,IF($B$2=3,$E$16)))</f>
        <v>Yes</v>
      </c>
    </row>
    <row r="17" spans="1:9" x14ac:dyDescent="0.3">
      <c r="A17" s="30" t="s">
        <v>7</v>
      </c>
      <c r="B17" s="2">
        <v>6</v>
      </c>
      <c r="C17" s="8" t="s">
        <v>2</v>
      </c>
      <c r="D17" s="8" t="s">
        <v>9</v>
      </c>
      <c r="E17" s="8" t="s">
        <v>12</v>
      </c>
      <c r="I17" t="str">
        <f>IF($B$2=1,$C$17,IF($B$2=2,$D$17,IF($B$2=3,$E$17)))</f>
        <v>No</v>
      </c>
    </row>
    <row r="18" spans="1:9" x14ac:dyDescent="0.3">
      <c r="A18" s="30" t="s">
        <v>7</v>
      </c>
      <c r="B18" s="2">
        <v>7</v>
      </c>
      <c r="C18" s="8" t="s">
        <v>16</v>
      </c>
      <c r="D18" s="8" t="s">
        <v>52</v>
      </c>
      <c r="E18" s="8" t="s">
        <v>53</v>
      </c>
    </row>
    <row r="19" spans="1:9" x14ac:dyDescent="0.3">
      <c r="A19" s="30" t="s">
        <v>7</v>
      </c>
      <c r="B19" s="2">
        <v>8</v>
      </c>
      <c r="C19" s="8" t="s">
        <v>49</v>
      </c>
      <c r="D19" s="8" t="s">
        <v>50</v>
      </c>
      <c r="E19" s="8" t="s">
        <v>51</v>
      </c>
    </row>
    <row r="20" spans="1:9" x14ac:dyDescent="0.3">
      <c r="A20" s="30" t="s">
        <v>7</v>
      </c>
      <c r="B20" s="2">
        <v>9</v>
      </c>
      <c r="C20" s="8" t="s">
        <v>40</v>
      </c>
      <c r="D20" s="8" t="s">
        <v>38</v>
      </c>
      <c r="E20" s="8" t="s">
        <v>39</v>
      </c>
      <c r="F20" s="8"/>
      <c r="G20" s="8"/>
      <c r="H20" s="8"/>
    </row>
    <row r="21" spans="1:9" x14ac:dyDescent="0.3">
      <c r="A21" s="30" t="s">
        <v>7</v>
      </c>
      <c r="B21" s="2">
        <v>10</v>
      </c>
      <c r="C21" s="8" t="s">
        <v>41</v>
      </c>
      <c r="D21" s="8" t="s">
        <v>44</v>
      </c>
      <c r="E21" s="8" t="s">
        <v>275</v>
      </c>
    </row>
    <row r="22" spans="1:9" x14ac:dyDescent="0.3">
      <c r="A22" s="30" t="s">
        <v>7</v>
      </c>
      <c r="B22" s="2">
        <v>11</v>
      </c>
      <c r="C22" s="8" t="s">
        <v>42</v>
      </c>
      <c r="D22" s="8" t="s">
        <v>45</v>
      </c>
      <c r="E22" s="8" t="s">
        <v>47</v>
      </c>
    </row>
    <row r="23" spans="1:9" x14ac:dyDescent="0.3">
      <c r="A23" s="30" t="s">
        <v>7</v>
      </c>
      <c r="B23" s="2">
        <v>12</v>
      </c>
      <c r="C23" s="8" t="s">
        <v>43</v>
      </c>
      <c r="D23" s="8" t="s">
        <v>46</v>
      </c>
      <c r="E23" s="8" t="s">
        <v>48</v>
      </c>
    </row>
    <row r="24" spans="1:9" x14ac:dyDescent="0.3">
      <c r="A24" s="30" t="s">
        <v>7</v>
      </c>
      <c r="B24" s="2">
        <v>13</v>
      </c>
      <c r="C24" s="8" t="s">
        <v>67</v>
      </c>
      <c r="D24" s="8" t="s">
        <v>54</v>
      </c>
      <c r="E24" s="8" t="s">
        <v>55</v>
      </c>
    </row>
    <row r="25" spans="1:9" x14ac:dyDescent="0.3">
      <c r="A25" s="30" t="s">
        <v>7</v>
      </c>
      <c r="B25" s="2">
        <v>14</v>
      </c>
      <c r="C25" s="8" t="s">
        <v>61</v>
      </c>
      <c r="D25" s="8" t="s">
        <v>62</v>
      </c>
      <c r="E25" s="8" t="s">
        <v>63</v>
      </c>
    </row>
    <row r="26" spans="1:9" x14ac:dyDescent="0.3">
      <c r="A26" s="30" t="s">
        <v>7</v>
      </c>
      <c r="B26" s="2">
        <v>15</v>
      </c>
      <c r="C26" s="8" t="s">
        <v>64</v>
      </c>
      <c r="D26" s="8" t="s">
        <v>65</v>
      </c>
      <c r="E26" s="8" t="s">
        <v>66</v>
      </c>
    </row>
    <row r="27" spans="1:9" x14ac:dyDescent="0.3">
      <c r="A27" s="9" t="s">
        <v>129</v>
      </c>
      <c r="B27" s="9">
        <v>16</v>
      </c>
      <c r="C27" s="11" t="s">
        <v>18</v>
      </c>
      <c r="D27" s="11" t="s">
        <v>149</v>
      </c>
      <c r="E27" s="11" t="s">
        <v>150</v>
      </c>
      <c r="F27" s="10"/>
      <c r="G27" s="10"/>
      <c r="H27" s="10"/>
      <c r="I27" s="10"/>
    </row>
    <row r="28" spans="1:9" x14ac:dyDescent="0.3">
      <c r="A28" s="9" t="s">
        <v>129</v>
      </c>
      <c r="B28" s="2">
        <v>17</v>
      </c>
      <c r="C28" s="8" t="s">
        <v>87</v>
      </c>
      <c r="D28" s="8" t="s">
        <v>151</v>
      </c>
      <c r="E28" s="8" t="s">
        <v>276</v>
      </c>
    </row>
    <row r="29" spans="1:9" x14ac:dyDescent="0.3">
      <c r="A29" s="9" t="s">
        <v>129</v>
      </c>
      <c r="B29" s="2">
        <v>18</v>
      </c>
      <c r="C29" s="8" t="s">
        <v>106</v>
      </c>
      <c r="D29" s="8" t="s">
        <v>152</v>
      </c>
      <c r="E29" s="8" t="s">
        <v>153</v>
      </c>
    </row>
    <row r="30" spans="1:9" ht="43.2" x14ac:dyDescent="0.3">
      <c r="A30" s="9" t="s">
        <v>129</v>
      </c>
      <c r="B30" s="2">
        <v>19</v>
      </c>
      <c r="C30" s="8" t="s">
        <v>86</v>
      </c>
      <c r="D30" s="8" t="s">
        <v>215</v>
      </c>
      <c r="E30" s="8" t="s">
        <v>216</v>
      </c>
    </row>
    <row r="31" spans="1:9" x14ac:dyDescent="0.3">
      <c r="A31" s="9" t="s">
        <v>129</v>
      </c>
      <c r="B31" s="2">
        <v>20</v>
      </c>
      <c r="C31" s="8" t="s">
        <v>28</v>
      </c>
      <c r="D31" s="8" t="s">
        <v>217</v>
      </c>
      <c r="E31" s="8" t="s">
        <v>218</v>
      </c>
    </row>
    <row r="32" spans="1:9" ht="43.2" x14ac:dyDescent="0.3">
      <c r="A32" s="9" t="s">
        <v>129</v>
      </c>
      <c r="B32" s="2">
        <v>21</v>
      </c>
      <c r="C32" s="8" t="s">
        <v>21</v>
      </c>
      <c r="D32" s="8" t="s">
        <v>219</v>
      </c>
      <c r="E32" s="8" t="s">
        <v>220</v>
      </c>
    </row>
    <row r="33" spans="1:5" x14ac:dyDescent="0.3">
      <c r="A33" s="9" t="s">
        <v>129</v>
      </c>
      <c r="B33" s="2">
        <v>22</v>
      </c>
      <c r="C33" s="8" t="s">
        <v>88</v>
      </c>
      <c r="D33" s="8" t="s">
        <v>89</v>
      </c>
      <c r="E33" s="8" t="s">
        <v>223</v>
      </c>
    </row>
    <row r="34" spans="1:5" x14ac:dyDescent="0.3">
      <c r="A34" s="9" t="s">
        <v>129</v>
      </c>
      <c r="B34" s="2">
        <v>23</v>
      </c>
      <c r="C34" s="8" t="s">
        <v>22</v>
      </c>
      <c r="D34" s="8" t="s">
        <v>221</v>
      </c>
      <c r="E34" s="8" t="s">
        <v>222</v>
      </c>
    </row>
    <row r="35" spans="1:5" x14ac:dyDescent="0.3">
      <c r="A35" s="9" t="s">
        <v>129</v>
      </c>
      <c r="B35" s="2">
        <v>24</v>
      </c>
      <c r="C35" s="8" t="s">
        <v>23</v>
      </c>
      <c r="D35" s="8" t="s">
        <v>224</v>
      </c>
      <c r="E35" s="8" t="s">
        <v>225</v>
      </c>
    </row>
    <row r="36" spans="1:5" x14ac:dyDescent="0.3">
      <c r="A36" s="9" t="s">
        <v>129</v>
      </c>
      <c r="B36" s="2">
        <v>25</v>
      </c>
      <c r="C36" s="8" t="s">
        <v>288</v>
      </c>
      <c r="D36" s="8" t="s">
        <v>288</v>
      </c>
      <c r="E36" s="8" t="s">
        <v>289</v>
      </c>
    </row>
    <row r="37" spans="1:5" x14ac:dyDescent="0.3">
      <c r="A37" s="9" t="s">
        <v>129</v>
      </c>
      <c r="B37" s="2">
        <v>26</v>
      </c>
      <c r="C37" s="8" t="s">
        <v>24</v>
      </c>
      <c r="D37" s="8" t="s">
        <v>226</v>
      </c>
      <c r="E37" s="8" t="s">
        <v>227</v>
      </c>
    </row>
    <row r="38" spans="1:5" ht="28.8" x14ac:dyDescent="0.3">
      <c r="A38" s="9" t="s">
        <v>129</v>
      </c>
      <c r="B38" s="2">
        <v>27</v>
      </c>
      <c r="C38" s="8" t="s">
        <v>25</v>
      </c>
      <c r="D38" s="8" t="s">
        <v>228</v>
      </c>
      <c r="E38" s="8" t="s">
        <v>277</v>
      </c>
    </row>
    <row r="39" spans="1:5" ht="57.6" x14ac:dyDescent="0.3">
      <c r="A39" s="9" t="s">
        <v>129</v>
      </c>
      <c r="B39" s="2">
        <v>28</v>
      </c>
      <c r="C39" s="8" t="s">
        <v>92</v>
      </c>
      <c r="D39" s="8" t="s">
        <v>229</v>
      </c>
      <c r="E39" s="8" t="s">
        <v>230</v>
      </c>
    </row>
    <row r="40" spans="1:5" x14ac:dyDescent="0.3">
      <c r="A40" s="9" t="s">
        <v>129</v>
      </c>
      <c r="B40" s="2">
        <v>29</v>
      </c>
      <c r="C40" s="8" t="s">
        <v>26</v>
      </c>
      <c r="D40" s="8" t="s">
        <v>231</v>
      </c>
      <c r="E40" s="8" t="s">
        <v>232</v>
      </c>
    </row>
    <row r="41" spans="1:5" ht="43.2" x14ac:dyDescent="0.3">
      <c r="A41" s="9" t="s">
        <v>129</v>
      </c>
      <c r="B41" s="2">
        <v>30</v>
      </c>
      <c r="C41" s="8" t="s">
        <v>27</v>
      </c>
      <c r="D41" s="8" t="s">
        <v>233</v>
      </c>
      <c r="E41" s="8" t="s">
        <v>234</v>
      </c>
    </row>
    <row r="42" spans="1:5" x14ac:dyDescent="0.3">
      <c r="A42" s="9" t="s">
        <v>129</v>
      </c>
      <c r="B42" s="2">
        <v>31</v>
      </c>
      <c r="C42" t="s">
        <v>236</v>
      </c>
      <c r="D42" t="s">
        <v>235</v>
      </c>
      <c r="E42" s="8" t="s">
        <v>237</v>
      </c>
    </row>
    <row r="43" spans="1:5" ht="28.8" x14ac:dyDescent="0.3">
      <c r="A43" s="9" t="s">
        <v>129</v>
      </c>
      <c r="B43" s="2">
        <v>32</v>
      </c>
      <c r="C43" s="8" t="s">
        <v>30</v>
      </c>
      <c r="D43" s="8" t="s">
        <v>238</v>
      </c>
      <c r="E43" s="8" t="s">
        <v>239</v>
      </c>
    </row>
    <row r="44" spans="1:5" x14ac:dyDescent="0.3">
      <c r="A44" s="9" t="s">
        <v>129</v>
      </c>
      <c r="B44" s="2">
        <v>33</v>
      </c>
      <c r="C44" s="8" t="s">
        <v>29</v>
      </c>
      <c r="D44" s="8" t="s">
        <v>240</v>
      </c>
      <c r="E44" s="8" t="s">
        <v>241</v>
      </c>
    </row>
    <row r="45" spans="1:5" ht="28.8" x14ac:dyDescent="0.3">
      <c r="A45" s="9" t="s">
        <v>129</v>
      </c>
      <c r="B45" s="2">
        <v>34</v>
      </c>
      <c r="C45" s="8" t="s">
        <v>104</v>
      </c>
      <c r="D45" s="8" t="s">
        <v>242</v>
      </c>
      <c r="E45" s="8" t="s">
        <v>243</v>
      </c>
    </row>
    <row r="46" spans="1:5" ht="43.2" x14ac:dyDescent="0.3">
      <c r="A46" s="9" t="s">
        <v>129</v>
      </c>
      <c r="B46" s="2">
        <v>35</v>
      </c>
      <c r="C46" s="8" t="s">
        <v>282</v>
      </c>
      <c r="D46" s="8" t="s">
        <v>244</v>
      </c>
      <c r="E46" s="8" t="s">
        <v>245</v>
      </c>
    </row>
    <row r="47" spans="1:5" x14ac:dyDescent="0.3">
      <c r="A47" s="9" t="s">
        <v>129</v>
      </c>
      <c r="B47" s="2">
        <v>36</v>
      </c>
      <c r="C47" s="8" t="s">
        <v>31</v>
      </c>
      <c r="D47" s="8" t="s">
        <v>246</v>
      </c>
      <c r="E47" s="8" t="s">
        <v>247</v>
      </c>
    </row>
    <row r="48" spans="1:5" x14ac:dyDescent="0.3">
      <c r="A48" s="9" t="s">
        <v>129</v>
      </c>
      <c r="B48" s="2">
        <v>37</v>
      </c>
      <c r="C48" s="8" t="s">
        <v>32</v>
      </c>
      <c r="D48" s="8" t="s">
        <v>248</v>
      </c>
      <c r="E48" s="8" t="s">
        <v>249</v>
      </c>
    </row>
    <row r="49" spans="1:9" ht="28.8" x14ac:dyDescent="0.3">
      <c r="A49" s="9" t="s">
        <v>129</v>
      </c>
      <c r="B49" s="2">
        <v>38</v>
      </c>
      <c r="C49" s="8" t="s">
        <v>34</v>
      </c>
      <c r="D49" s="8" t="s">
        <v>250</v>
      </c>
      <c r="E49" s="8" t="s">
        <v>251</v>
      </c>
    </row>
    <row r="50" spans="1:9" x14ac:dyDescent="0.3">
      <c r="A50" s="9" t="s">
        <v>129</v>
      </c>
      <c r="B50" s="2">
        <v>39</v>
      </c>
      <c r="C50" s="8" t="s">
        <v>33</v>
      </c>
      <c r="D50" s="8" t="s">
        <v>252</v>
      </c>
      <c r="E50" s="8" t="s">
        <v>253</v>
      </c>
    </row>
    <row r="51" spans="1:9" x14ac:dyDescent="0.3">
      <c r="A51" s="9" t="s">
        <v>129</v>
      </c>
      <c r="B51" s="2">
        <v>40</v>
      </c>
      <c r="C51" s="8" t="s">
        <v>35</v>
      </c>
      <c r="D51" s="8" t="s">
        <v>254</v>
      </c>
      <c r="E51" s="8" t="s">
        <v>255</v>
      </c>
    </row>
    <row r="52" spans="1:9" ht="28.8" x14ac:dyDescent="0.3">
      <c r="A52" s="9" t="s">
        <v>129</v>
      </c>
      <c r="B52" s="2">
        <v>41</v>
      </c>
      <c r="C52" s="8" t="s">
        <v>90</v>
      </c>
      <c r="D52" s="8" t="s">
        <v>256</v>
      </c>
      <c r="E52" s="8" t="s">
        <v>257</v>
      </c>
    </row>
    <row r="53" spans="1:9" x14ac:dyDescent="0.3">
      <c r="A53" s="9" t="s">
        <v>129</v>
      </c>
      <c r="B53" s="2">
        <v>42</v>
      </c>
      <c r="C53" s="8" t="s">
        <v>19</v>
      </c>
      <c r="D53" s="8" t="s">
        <v>19</v>
      </c>
      <c r="E53" s="8" t="s">
        <v>19</v>
      </c>
      <c r="I53" t="str">
        <f>IF($B$2=1,$C$53,IF($B$2=2,$D$53,IF($B$2=3,$E$53)))</f>
        <v>AIAG</v>
      </c>
    </row>
    <row r="54" spans="1:9" x14ac:dyDescent="0.3">
      <c r="A54" s="9" t="s">
        <v>129</v>
      </c>
      <c r="B54" s="2">
        <v>43</v>
      </c>
      <c r="C54" s="8" t="s">
        <v>20</v>
      </c>
      <c r="D54" s="8" t="s">
        <v>20</v>
      </c>
      <c r="E54" s="8" t="s">
        <v>20</v>
      </c>
      <c r="I54" t="str">
        <f>IF($B$2=1,$C$54,IF($B$2=2,$D$54,IF($B$2=3,$E$54)))</f>
        <v>VDA</v>
      </c>
    </row>
    <row r="55" spans="1:9" x14ac:dyDescent="0.3">
      <c r="A55" s="9" t="s">
        <v>129</v>
      </c>
      <c r="B55" s="2">
        <v>44</v>
      </c>
      <c r="C55" s="8" t="s">
        <v>269</v>
      </c>
      <c r="D55" s="8" t="s">
        <v>270</v>
      </c>
      <c r="E55" s="8" t="s">
        <v>271</v>
      </c>
      <c r="I55" t="str">
        <f>IF($B$2=1,$C$55,IF($B$2=2,$D$55,IF($B$2=3,$E$55)))</f>
        <v>as agreed</v>
      </c>
    </row>
    <row r="56" spans="1:9" x14ac:dyDescent="0.3">
      <c r="A56" s="9" t="s">
        <v>129</v>
      </c>
      <c r="B56" s="2">
        <v>45</v>
      </c>
      <c r="C56" s="8" t="s">
        <v>285</v>
      </c>
      <c r="D56" s="8" t="s">
        <v>286</v>
      </c>
      <c r="E56" s="8" t="s">
        <v>287</v>
      </c>
    </row>
    <row r="57" spans="1:9" x14ac:dyDescent="0.3">
      <c r="A57" s="9" t="s">
        <v>129</v>
      </c>
      <c r="B57" s="2">
        <v>46</v>
      </c>
      <c r="C57" s="8"/>
      <c r="D57" s="8"/>
      <c r="E57" s="8"/>
    </row>
    <row r="58" spans="1:9" x14ac:dyDescent="0.3">
      <c r="A58" s="9" t="s">
        <v>129</v>
      </c>
      <c r="B58" s="2">
        <v>47</v>
      </c>
      <c r="C58" s="8"/>
      <c r="D58" s="8"/>
      <c r="E58" s="8"/>
    </row>
    <row r="59" spans="1:9" x14ac:dyDescent="0.3">
      <c r="A59" s="9" t="s">
        <v>129</v>
      </c>
      <c r="B59" s="2">
        <v>48</v>
      </c>
      <c r="C59" s="8"/>
      <c r="D59" s="8"/>
      <c r="E59" s="8"/>
    </row>
    <row r="60" spans="1:9" ht="28.8" x14ac:dyDescent="0.3">
      <c r="A60" s="9" t="s">
        <v>129</v>
      </c>
      <c r="B60" s="2">
        <v>49</v>
      </c>
      <c r="C60" s="8" t="s">
        <v>93</v>
      </c>
      <c r="D60" s="8" t="s">
        <v>94</v>
      </c>
      <c r="E60" s="8" t="s">
        <v>97</v>
      </c>
    </row>
    <row r="61" spans="1:9" ht="43.2" x14ac:dyDescent="0.3">
      <c r="A61" s="9" t="s">
        <v>129</v>
      </c>
      <c r="B61" s="2">
        <v>50</v>
      </c>
      <c r="C61" s="8" t="s">
        <v>95</v>
      </c>
      <c r="D61" s="8" t="s">
        <v>96</v>
      </c>
      <c r="E61" s="8" t="s">
        <v>98</v>
      </c>
    </row>
    <row r="62" spans="1:9" x14ac:dyDescent="0.3">
      <c r="A62" s="9" t="s">
        <v>129</v>
      </c>
      <c r="B62" s="2">
        <v>51</v>
      </c>
      <c r="C62" s="8" t="s">
        <v>101</v>
      </c>
      <c r="D62" s="8" t="s">
        <v>100</v>
      </c>
      <c r="E62" s="8" t="s">
        <v>99</v>
      </c>
    </row>
    <row r="63" spans="1:9" ht="100.8" x14ac:dyDescent="0.3">
      <c r="A63" s="9" t="s">
        <v>129</v>
      </c>
      <c r="B63" s="2">
        <v>52</v>
      </c>
      <c r="C63" s="8" t="s">
        <v>266</v>
      </c>
      <c r="D63" s="8" t="s">
        <v>267</v>
      </c>
      <c r="E63" s="8" t="s">
        <v>268</v>
      </c>
    </row>
    <row r="64" spans="1:9" x14ac:dyDescent="0.3">
      <c r="A64" s="9" t="s">
        <v>129</v>
      </c>
      <c r="B64" s="2">
        <v>53</v>
      </c>
      <c r="C64" s="29" t="s">
        <v>125</v>
      </c>
      <c r="D64" s="8" t="s">
        <v>126</v>
      </c>
      <c r="E64" s="8" t="s">
        <v>127</v>
      </c>
    </row>
    <row r="65" spans="1:10" ht="57.6" x14ac:dyDescent="0.3">
      <c r="A65" s="9" t="s">
        <v>129</v>
      </c>
      <c r="B65" s="2">
        <v>54</v>
      </c>
      <c r="C65" s="8" t="s">
        <v>272</v>
      </c>
      <c r="D65" s="8" t="s">
        <v>273</v>
      </c>
      <c r="E65" s="8" t="s">
        <v>274</v>
      </c>
    </row>
    <row r="66" spans="1:10" x14ac:dyDescent="0.3">
      <c r="A66" s="9" t="s">
        <v>129</v>
      </c>
      <c r="B66" s="2">
        <v>55</v>
      </c>
      <c r="C66" s="8" t="s">
        <v>8</v>
      </c>
      <c r="D66" s="8" t="s">
        <v>14</v>
      </c>
      <c r="E66" s="8" t="s">
        <v>13</v>
      </c>
    </row>
    <row r="67" spans="1:10" x14ac:dyDescent="0.3">
      <c r="A67" s="9" t="s">
        <v>129</v>
      </c>
      <c r="B67" s="2">
        <v>56</v>
      </c>
      <c r="C67" s="8" t="s">
        <v>109</v>
      </c>
      <c r="D67" s="8" t="s">
        <v>110</v>
      </c>
      <c r="E67" s="8" t="s">
        <v>115</v>
      </c>
    </row>
    <row r="68" spans="1:10" x14ac:dyDescent="0.3">
      <c r="A68" s="9" t="s">
        <v>129</v>
      </c>
      <c r="B68" s="2">
        <v>57</v>
      </c>
      <c r="C68" s="8" t="s">
        <v>114</v>
      </c>
      <c r="D68" s="8" t="s">
        <v>111</v>
      </c>
      <c r="E68" s="8" t="s">
        <v>114</v>
      </c>
    </row>
    <row r="69" spans="1:10" x14ac:dyDescent="0.3">
      <c r="A69" s="9" t="s">
        <v>129</v>
      </c>
      <c r="B69" s="2">
        <v>58</v>
      </c>
      <c r="C69" s="8" t="s">
        <v>116</v>
      </c>
      <c r="D69" s="8" t="s">
        <v>112</v>
      </c>
      <c r="E69" s="8" t="s">
        <v>113</v>
      </c>
    </row>
    <row r="70" spans="1:10" x14ac:dyDescent="0.3">
      <c r="A70" s="9" t="s">
        <v>129</v>
      </c>
      <c r="B70" s="2">
        <v>59</v>
      </c>
      <c r="C70" s="8" t="s">
        <v>105</v>
      </c>
      <c r="D70" s="8" t="s">
        <v>117</v>
      </c>
      <c r="E70" s="8" t="s">
        <v>118</v>
      </c>
    </row>
    <row r="71" spans="1:10" x14ac:dyDescent="0.3">
      <c r="A71" s="9" t="s">
        <v>129</v>
      </c>
      <c r="B71" s="2">
        <v>60</v>
      </c>
      <c r="C71" s="8" t="s">
        <v>107</v>
      </c>
      <c r="D71" s="8" t="s">
        <v>120</v>
      </c>
      <c r="E71" s="8" t="s">
        <v>119</v>
      </c>
    </row>
    <row r="72" spans="1:10" x14ac:dyDescent="0.3">
      <c r="A72" s="9" t="s">
        <v>129</v>
      </c>
      <c r="B72" s="2">
        <v>61</v>
      </c>
      <c r="C72" s="8" t="s">
        <v>121</v>
      </c>
      <c r="D72" s="8" t="s">
        <v>123</v>
      </c>
      <c r="E72" s="8" t="s">
        <v>122</v>
      </c>
    </row>
    <row r="73" spans="1:10" x14ac:dyDescent="0.3">
      <c r="A73" s="9" t="s">
        <v>129</v>
      </c>
      <c r="B73" s="2">
        <v>62</v>
      </c>
      <c r="C73" s="8"/>
      <c r="D73" s="8"/>
      <c r="E73" s="8"/>
    </row>
    <row r="74" spans="1:10" x14ac:dyDescent="0.3">
      <c r="A74" s="9" t="s">
        <v>129</v>
      </c>
      <c r="B74" s="2">
        <v>63</v>
      </c>
      <c r="C74" s="8"/>
      <c r="D74" s="8"/>
      <c r="E74" s="8"/>
    </row>
    <row r="75" spans="1:10" x14ac:dyDescent="0.3">
      <c r="A75" s="9" t="s">
        <v>129</v>
      </c>
      <c r="B75" s="2">
        <v>64</v>
      </c>
      <c r="C75" s="8"/>
      <c r="D75" s="8"/>
      <c r="E75" s="8"/>
      <c r="J75" s="27"/>
    </row>
    <row r="76" spans="1:10" x14ac:dyDescent="0.3">
      <c r="A76" s="9" t="s">
        <v>129</v>
      </c>
      <c r="B76" s="2">
        <v>65</v>
      </c>
      <c r="C76" s="8"/>
      <c r="D76" s="8"/>
      <c r="E76" s="8"/>
      <c r="J76" s="27"/>
    </row>
    <row r="77" spans="1:10" x14ac:dyDescent="0.3">
      <c r="A77" s="9" t="s">
        <v>129</v>
      </c>
      <c r="B77" s="2">
        <v>66</v>
      </c>
      <c r="C77" s="8"/>
      <c r="D77" s="8"/>
      <c r="E77" s="8"/>
      <c r="J77" s="27"/>
    </row>
    <row r="78" spans="1:10" x14ac:dyDescent="0.3">
      <c r="A78" s="9" t="s">
        <v>129</v>
      </c>
      <c r="B78" s="2">
        <v>67</v>
      </c>
      <c r="C78" s="8"/>
      <c r="D78" s="8"/>
      <c r="E78" s="8"/>
      <c r="J78" s="27"/>
    </row>
    <row r="79" spans="1:10" x14ac:dyDescent="0.3">
      <c r="A79" s="9" t="s">
        <v>129</v>
      </c>
      <c r="B79" s="2">
        <v>68</v>
      </c>
      <c r="C79" s="8"/>
      <c r="D79" s="8"/>
      <c r="E79" s="8"/>
      <c r="J79" s="27"/>
    </row>
    <row r="80" spans="1:10" x14ac:dyDescent="0.3">
      <c r="A80" s="9" t="s">
        <v>129</v>
      </c>
      <c r="B80" s="2">
        <v>69</v>
      </c>
      <c r="C80" t="s">
        <v>77</v>
      </c>
      <c r="D80" s="8" t="s">
        <v>80</v>
      </c>
      <c r="E80" s="8" t="s">
        <v>85</v>
      </c>
      <c r="I80" t="str">
        <f>IF($B$2=1,$C80,IF($B$2=2,$D80,IF($B$2=3,$E80)))</f>
        <v>german</v>
      </c>
    </row>
    <row r="81" spans="1:11" x14ac:dyDescent="0.3">
      <c r="A81" s="9" t="s">
        <v>129</v>
      </c>
      <c r="B81" s="2">
        <v>70</v>
      </c>
      <c r="C81" t="s">
        <v>78</v>
      </c>
      <c r="D81" s="8" t="s">
        <v>81</v>
      </c>
      <c r="E81" s="8" t="s">
        <v>84</v>
      </c>
      <c r="I81" t="str">
        <f>IF($B$2=1,$C81,IF($B$2=2,$D81,IF($B$2=3,$E81)))</f>
        <v>english</v>
      </c>
    </row>
    <row r="82" spans="1:11" x14ac:dyDescent="0.3">
      <c r="A82" s="9" t="s">
        <v>129</v>
      </c>
      <c r="B82" s="2">
        <v>71</v>
      </c>
      <c r="C82" t="s">
        <v>79</v>
      </c>
      <c r="D82" s="8" t="s">
        <v>82</v>
      </c>
      <c r="E82" s="8" t="s">
        <v>83</v>
      </c>
      <c r="I82" t="str">
        <f>IF($B$2=1,$C82,IF($B$2=2,$D82,IF($B$2=3,$E82)))</f>
        <v>polish</v>
      </c>
    </row>
    <row r="83" spans="1:11" x14ac:dyDescent="0.3">
      <c r="A83" s="9" t="s">
        <v>129</v>
      </c>
      <c r="B83" s="2">
        <v>72</v>
      </c>
      <c r="D83" s="8"/>
      <c r="E83" s="8"/>
    </row>
    <row r="84" spans="1:11" x14ac:dyDescent="0.3">
      <c r="A84" s="9" t="s">
        <v>129</v>
      </c>
      <c r="B84" s="2">
        <v>73</v>
      </c>
      <c r="D84" s="8"/>
      <c r="E84" s="8"/>
    </row>
    <row r="85" spans="1:11" x14ac:dyDescent="0.3">
      <c r="A85" s="9" t="s">
        <v>129</v>
      </c>
      <c r="B85" s="2">
        <v>74</v>
      </c>
      <c r="C85" s="8" t="s">
        <v>56</v>
      </c>
      <c r="D85" s="8" t="s">
        <v>68</v>
      </c>
      <c r="E85" s="8" t="s">
        <v>73</v>
      </c>
      <c r="I85" t="str">
        <f>IF($B$2=1,$C85,IF($B$2=2,$D85,IF($B$2=3,$E85)))</f>
        <v>Initial sampling</v>
      </c>
    </row>
    <row r="86" spans="1:11" x14ac:dyDescent="0.3">
      <c r="A86" s="9" t="s">
        <v>129</v>
      </c>
      <c r="B86" s="2">
        <v>75</v>
      </c>
      <c r="C86" s="8" t="s">
        <v>57</v>
      </c>
      <c r="D86" s="8" t="s">
        <v>69</v>
      </c>
      <c r="E86" s="8" t="s">
        <v>74</v>
      </c>
      <c r="I86" t="str">
        <f>IF($B$2=1,$C86,IF($B$2=2,$D86,IF($B$2=3,$E86)))</f>
        <v>Product/Drawing Change</v>
      </c>
    </row>
    <row r="87" spans="1:11" x14ac:dyDescent="0.3">
      <c r="A87" s="9" t="s">
        <v>129</v>
      </c>
      <c r="B87" s="2">
        <v>76</v>
      </c>
      <c r="C87" s="8" t="s">
        <v>58</v>
      </c>
      <c r="D87" t="s">
        <v>70</v>
      </c>
      <c r="E87" s="8" t="s">
        <v>75</v>
      </c>
      <c r="I87" t="str">
        <f>IF($B$2=1,$C87,IF($B$2=2,$D87,IF($B$2=3,$E87)))</f>
        <v>Process modification / relocation</v>
      </c>
    </row>
    <row r="88" spans="1:11" x14ac:dyDescent="0.3">
      <c r="A88" s="9" t="s">
        <v>129</v>
      </c>
      <c r="B88" s="2">
        <v>77</v>
      </c>
      <c r="C88" s="8" t="s">
        <v>59</v>
      </c>
      <c r="D88" t="s">
        <v>71</v>
      </c>
      <c r="E88" s="8" t="s">
        <v>76</v>
      </c>
      <c r="I88" t="str">
        <f>IF($B$2=1,$C88,IF($B$2=2,$D88,IF($B$2=3,$E88)))</f>
        <v>Tool change / Adjustment</v>
      </c>
    </row>
    <row r="89" spans="1:11" x14ac:dyDescent="0.3">
      <c r="A89" s="9" t="s">
        <v>129</v>
      </c>
      <c r="B89" s="2">
        <v>78</v>
      </c>
      <c r="C89" s="8" t="s">
        <v>60</v>
      </c>
      <c r="D89" s="8" t="s">
        <v>72</v>
      </c>
      <c r="E89" s="8" t="s">
        <v>278</v>
      </c>
      <c r="I89" t="str">
        <f>IF($B$2=1,$C89,IF($B$2=2,$D89,IF($B$2=3,$E89)))</f>
        <v>Requalification</v>
      </c>
    </row>
    <row r="90" spans="1:11" x14ac:dyDescent="0.3">
      <c r="A90" s="9" t="s">
        <v>129</v>
      </c>
      <c r="B90" s="2">
        <v>79</v>
      </c>
    </row>
    <row r="91" spans="1:11" x14ac:dyDescent="0.3">
      <c r="A91" s="9" t="s">
        <v>129</v>
      </c>
      <c r="B91" s="2">
        <v>80</v>
      </c>
    </row>
    <row r="92" spans="1:11" x14ac:dyDescent="0.3">
      <c r="A92" s="9" t="s">
        <v>129</v>
      </c>
      <c r="B92" s="2">
        <v>81</v>
      </c>
      <c r="C92" s="8"/>
      <c r="D92" s="8"/>
      <c r="E92" s="8"/>
    </row>
    <row r="93" spans="1:11" x14ac:dyDescent="0.3">
      <c r="A93" s="9" t="s">
        <v>129</v>
      </c>
      <c r="B93" s="2">
        <v>82</v>
      </c>
      <c r="C93" s="8"/>
      <c r="D93" s="8"/>
      <c r="E93" s="8"/>
    </row>
    <row r="94" spans="1:11" x14ac:dyDescent="0.3">
      <c r="A94" s="9" t="s">
        <v>129</v>
      </c>
      <c r="B94" s="2">
        <v>83</v>
      </c>
      <c r="C94" s="8"/>
      <c r="D94" s="8"/>
      <c r="E94" s="8"/>
    </row>
    <row r="95" spans="1:11" ht="43.2" x14ac:dyDescent="0.3">
      <c r="A95" s="31" t="s">
        <v>128</v>
      </c>
      <c r="B95" s="31">
        <v>84</v>
      </c>
      <c r="C95" s="33" t="s">
        <v>133</v>
      </c>
      <c r="D95" s="33" t="s">
        <v>134</v>
      </c>
      <c r="E95" s="33" t="s">
        <v>135</v>
      </c>
      <c r="F95" s="32"/>
      <c r="G95" s="32"/>
      <c r="H95" s="32"/>
      <c r="I95" s="32"/>
      <c r="J95" s="32"/>
      <c r="K95" s="32"/>
    </row>
    <row r="96" spans="1:11" x14ac:dyDescent="0.3">
      <c r="A96" s="31" t="s">
        <v>128</v>
      </c>
      <c r="B96" s="2">
        <v>85</v>
      </c>
      <c r="C96" s="8" t="s">
        <v>130</v>
      </c>
      <c r="D96" s="8" t="s">
        <v>132</v>
      </c>
      <c r="E96" s="8" t="s">
        <v>131</v>
      </c>
    </row>
    <row r="97" spans="1:9" x14ac:dyDescent="0.3">
      <c r="A97" s="31" t="s">
        <v>128</v>
      </c>
      <c r="B97" s="2">
        <v>86</v>
      </c>
      <c r="C97" s="8" t="s">
        <v>283</v>
      </c>
      <c r="D97" s="8" t="s">
        <v>136</v>
      </c>
      <c r="E97" s="8" t="s">
        <v>137</v>
      </c>
    </row>
    <row r="98" spans="1:9" x14ac:dyDescent="0.3">
      <c r="A98" s="31" t="s">
        <v>128</v>
      </c>
      <c r="B98" s="2">
        <v>87</v>
      </c>
      <c r="C98" s="8" t="s">
        <v>284</v>
      </c>
      <c r="D98" s="8" t="s">
        <v>138</v>
      </c>
      <c r="E98" s="8" t="s">
        <v>139</v>
      </c>
    </row>
    <row r="99" spans="1:9" x14ac:dyDescent="0.3">
      <c r="A99" s="31" t="s">
        <v>128</v>
      </c>
      <c r="B99" s="2">
        <v>88</v>
      </c>
      <c r="C99" s="8" t="s">
        <v>140</v>
      </c>
      <c r="D99" s="8" t="s">
        <v>140</v>
      </c>
      <c r="E99" s="8" t="s">
        <v>140</v>
      </c>
    </row>
    <row r="100" spans="1:9" x14ac:dyDescent="0.3">
      <c r="A100" s="31" t="s">
        <v>128</v>
      </c>
      <c r="B100" s="2">
        <v>89</v>
      </c>
      <c r="C100" t="s">
        <v>141</v>
      </c>
      <c r="D100" t="s">
        <v>142</v>
      </c>
      <c r="E100" t="s">
        <v>143</v>
      </c>
    </row>
    <row r="101" spans="1:9" x14ac:dyDescent="0.3">
      <c r="A101" s="31" t="s">
        <v>128</v>
      </c>
      <c r="B101" s="2">
        <v>90</v>
      </c>
      <c r="C101" s="8" t="s">
        <v>144</v>
      </c>
      <c r="D101" s="8" t="s">
        <v>144</v>
      </c>
      <c r="E101" s="8" t="s">
        <v>144</v>
      </c>
      <c r="I101" t="str">
        <f>IF($B$2=1,$C101,IF($B$2=2,$D101,IF($B$2=3,$E101)))</f>
        <v>OK</v>
      </c>
    </row>
    <row r="102" spans="1:9" x14ac:dyDescent="0.3">
      <c r="A102" s="31" t="s">
        <v>128</v>
      </c>
      <c r="B102" s="2">
        <v>91</v>
      </c>
      <c r="C102" s="8" t="s">
        <v>145</v>
      </c>
      <c r="D102" s="8" t="s">
        <v>145</v>
      </c>
      <c r="E102" s="8" t="s">
        <v>145</v>
      </c>
      <c r="I102" t="str">
        <f>IF($B$2=1,$C102,IF($B$2=2,$D102,IF($B$2=3,$E102)))</f>
        <v>NOK</v>
      </c>
    </row>
    <row r="103" spans="1:9" x14ac:dyDescent="0.3">
      <c r="A103" s="31" t="s">
        <v>128</v>
      </c>
      <c r="B103" s="2">
        <v>92</v>
      </c>
      <c r="C103" s="8" t="s">
        <v>146</v>
      </c>
      <c r="D103" s="8" t="s">
        <v>147</v>
      </c>
      <c r="E103" t="s">
        <v>148</v>
      </c>
      <c r="I103" t="str">
        <f>IF($B$2=1,$C103,IF($B$2=2,$D103,IF($B$2=3,$E103)))</f>
        <v>missing</v>
      </c>
    </row>
    <row r="104" spans="1:9" x14ac:dyDescent="0.3">
      <c r="A104" s="31" t="s">
        <v>128</v>
      </c>
      <c r="B104" s="2">
        <v>93</v>
      </c>
      <c r="C104" s="8" t="s">
        <v>161</v>
      </c>
      <c r="D104" t="s">
        <v>160</v>
      </c>
      <c r="E104" t="s">
        <v>279</v>
      </c>
      <c r="I104" t="str">
        <f>IF($B$2=1,$C104,IF($B$2=2,$D104,IF($B$2=3,$E104)))</f>
        <v>N/A</v>
      </c>
    </row>
    <row r="105" spans="1:9" x14ac:dyDescent="0.3">
      <c r="A105" s="31" t="s">
        <v>128</v>
      </c>
      <c r="B105" s="2">
        <v>94</v>
      </c>
      <c r="C105" s="8" t="s">
        <v>260</v>
      </c>
      <c r="D105" s="8" t="s">
        <v>261</v>
      </c>
      <c r="E105" t="s">
        <v>262</v>
      </c>
      <c r="I105" t="str">
        <f>IF($B$2=1,$C105,IF($B$2=2,$D105,IF($B$2=3,$E105)))</f>
        <v>Location</v>
      </c>
    </row>
    <row r="106" spans="1:9" x14ac:dyDescent="0.3">
      <c r="A106" s="31" t="s">
        <v>128</v>
      </c>
      <c r="B106" s="2">
        <v>95</v>
      </c>
      <c r="C106" s="8" t="s">
        <v>162</v>
      </c>
      <c r="D106" s="8" t="s">
        <v>165</v>
      </c>
      <c r="E106" t="s">
        <v>166</v>
      </c>
    </row>
    <row r="107" spans="1:9" x14ac:dyDescent="0.3">
      <c r="A107" s="31" t="s">
        <v>128</v>
      </c>
      <c r="B107" s="2">
        <v>96</v>
      </c>
      <c r="C107" s="8" t="s">
        <v>163</v>
      </c>
      <c r="D107" t="s">
        <v>167</v>
      </c>
      <c r="E107" t="s">
        <v>280</v>
      </c>
    </row>
    <row r="108" spans="1:9" x14ac:dyDescent="0.3">
      <c r="A108" s="31" t="s">
        <v>128</v>
      </c>
      <c r="B108" s="2">
        <v>97</v>
      </c>
      <c r="C108" s="8" t="s">
        <v>164</v>
      </c>
      <c r="D108" t="s">
        <v>168</v>
      </c>
      <c r="E108" t="s">
        <v>169</v>
      </c>
    </row>
    <row r="109" spans="1:9" ht="28.8" x14ac:dyDescent="0.3">
      <c r="A109" s="31" t="s">
        <v>128</v>
      </c>
      <c r="B109" s="2">
        <v>98</v>
      </c>
      <c r="C109" s="8" t="s">
        <v>170</v>
      </c>
      <c r="D109" s="8" t="s">
        <v>171</v>
      </c>
      <c r="E109" s="8" t="s">
        <v>172</v>
      </c>
    </row>
    <row r="110" spans="1:9" x14ac:dyDescent="0.3">
      <c r="A110" s="31" t="s">
        <v>128</v>
      </c>
      <c r="B110" s="2">
        <v>99</v>
      </c>
      <c r="C110" s="8" t="s">
        <v>177</v>
      </c>
      <c r="D110" s="8" t="s">
        <v>175</v>
      </c>
      <c r="E110" s="8" t="s">
        <v>173</v>
      </c>
    </row>
    <row r="111" spans="1:9" x14ac:dyDescent="0.3">
      <c r="A111" s="31" t="s">
        <v>128</v>
      </c>
      <c r="B111" s="2">
        <v>100</v>
      </c>
      <c r="C111" s="8" t="s">
        <v>178</v>
      </c>
      <c r="D111" s="8" t="s">
        <v>176</v>
      </c>
      <c r="E111" s="8" t="s">
        <v>174</v>
      </c>
    </row>
    <row r="112" spans="1:9" x14ac:dyDescent="0.3">
      <c r="A112" s="31" t="s">
        <v>128</v>
      </c>
      <c r="B112" s="2">
        <v>101</v>
      </c>
      <c r="C112" s="8"/>
      <c r="D112" s="8"/>
      <c r="E112" s="8"/>
    </row>
    <row r="113" spans="1:9" x14ac:dyDescent="0.3">
      <c r="A113" s="31" t="s">
        <v>128</v>
      </c>
      <c r="B113" s="2">
        <v>102</v>
      </c>
      <c r="C113" s="8" t="s">
        <v>181</v>
      </c>
      <c r="D113" s="8" t="s">
        <v>183</v>
      </c>
      <c r="E113" s="8" t="s">
        <v>186</v>
      </c>
    </row>
    <row r="114" spans="1:9" x14ac:dyDescent="0.3">
      <c r="A114" s="31" t="s">
        <v>128</v>
      </c>
      <c r="B114" s="2">
        <v>103</v>
      </c>
      <c r="C114" s="8" t="s">
        <v>182</v>
      </c>
      <c r="D114" s="8" t="s">
        <v>184</v>
      </c>
      <c r="E114" s="8" t="s">
        <v>187</v>
      </c>
    </row>
    <row r="115" spans="1:9" x14ac:dyDescent="0.3">
      <c r="A115" s="31" t="s">
        <v>128</v>
      </c>
      <c r="B115" s="2">
        <v>104</v>
      </c>
      <c r="C115" s="8" t="s">
        <v>180</v>
      </c>
      <c r="D115" s="8" t="s">
        <v>185</v>
      </c>
      <c r="E115" s="8" t="s">
        <v>188</v>
      </c>
    </row>
    <row r="116" spans="1:9" x14ac:dyDescent="0.3">
      <c r="A116" s="31" t="s">
        <v>128</v>
      </c>
      <c r="B116" s="2">
        <v>105</v>
      </c>
      <c r="C116" s="8" t="s">
        <v>179</v>
      </c>
      <c r="D116" s="8" t="s">
        <v>189</v>
      </c>
      <c r="E116" s="8" t="s">
        <v>190</v>
      </c>
    </row>
    <row r="117" spans="1:9" x14ac:dyDescent="0.3">
      <c r="A117" s="31" t="s">
        <v>128</v>
      </c>
      <c r="B117" s="2">
        <v>106</v>
      </c>
      <c r="C117" s="8"/>
      <c r="D117" s="8"/>
      <c r="E117" s="8"/>
    </row>
    <row r="118" spans="1:9" x14ac:dyDescent="0.3">
      <c r="A118" s="31" t="s">
        <v>128</v>
      </c>
      <c r="B118" s="2">
        <v>107</v>
      </c>
    </row>
    <row r="119" spans="1:9" x14ac:dyDescent="0.3">
      <c r="A119" s="31" t="s">
        <v>128</v>
      </c>
      <c r="B119" s="2">
        <v>108</v>
      </c>
    </row>
    <row r="120" spans="1:9" x14ac:dyDescent="0.3">
      <c r="A120" s="31" t="s">
        <v>128</v>
      </c>
      <c r="B120" s="2">
        <v>109</v>
      </c>
    </row>
    <row r="121" spans="1:9" x14ac:dyDescent="0.3">
      <c r="A121" s="31" t="s">
        <v>128</v>
      </c>
      <c r="B121" s="2">
        <v>110</v>
      </c>
    </row>
    <row r="122" spans="1:9" x14ac:dyDescent="0.3">
      <c r="A122" s="31" t="s">
        <v>128</v>
      </c>
      <c r="B122" s="2">
        <v>111</v>
      </c>
    </row>
    <row r="123" spans="1:9" x14ac:dyDescent="0.3">
      <c r="A123" s="31" t="s">
        <v>128</v>
      </c>
      <c r="B123" s="2">
        <v>112</v>
      </c>
    </row>
    <row r="124" spans="1:9" x14ac:dyDescent="0.3">
      <c r="A124" s="31" t="s">
        <v>128</v>
      </c>
      <c r="B124" s="2">
        <v>113</v>
      </c>
    </row>
    <row r="125" spans="1:9" ht="43.2" x14ac:dyDescent="0.3">
      <c r="A125" s="40" t="s">
        <v>191</v>
      </c>
      <c r="B125" s="40">
        <v>114</v>
      </c>
      <c r="C125" s="42" t="s">
        <v>258</v>
      </c>
      <c r="D125" s="42" t="s">
        <v>259</v>
      </c>
      <c r="E125" s="42" t="s">
        <v>281</v>
      </c>
      <c r="F125" s="41"/>
      <c r="G125" s="41"/>
      <c r="H125" s="41"/>
      <c r="I125" s="41"/>
    </row>
    <row r="126" spans="1:9" x14ac:dyDescent="0.3">
      <c r="A126" s="40" t="s">
        <v>128</v>
      </c>
      <c r="B126" s="2">
        <v>115</v>
      </c>
      <c r="C126" t="s">
        <v>198</v>
      </c>
      <c r="D126" t="s">
        <v>199</v>
      </c>
      <c r="E126" t="s">
        <v>200</v>
      </c>
    </row>
    <row r="127" spans="1:9" ht="43.2" x14ac:dyDescent="0.3">
      <c r="A127" s="40" t="s">
        <v>128</v>
      </c>
      <c r="B127" s="2">
        <v>116</v>
      </c>
      <c r="C127" s="8" t="s">
        <v>192</v>
      </c>
      <c r="D127" s="8" t="s">
        <v>204</v>
      </c>
      <c r="E127" s="8" t="s">
        <v>205</v>
      </c>
    </row>
    <row r="128" spans="1:9" x14ac:dyDescent="0.3">
      <c r="A128" s="40" t="s">
        <v>128</v>
      </c>
      <c r="B128" s="2">
        <v>117</v>
      </c>
      <c r="C128" t="s">
        <v>193</v>
      </c>
      <c r="D128" t="s">
        <v>206</v>
      </c>
      <c r="E128" s="8" t="s">
        <v>207</v>
      </c>
    </row>
    <row r="129" spans="1:5" ht="28.8" x14ac:dyDescent="0.3">
      <c r="A129" s="40" t="s">
        <v>128</v>
      </c>
      <c r="B129" s="2">
        <v>118</v>
      </c>
      <c r="C129" s="29" t="s">
        <v>212</v>
      </c>
      <c r="D129" s="8" t="s">
        <v>213</v>
      </c>
      <c r="E129" s="8" t="s">
        <v>214</v>
      </c>
    </row>
    <row r="130" spans="1:5" x14ac:dyDescent="0.3">
      <c r="A130" s="40" t="s">
        <v>128</v>
      </c>
      <c r="B130" s="2">
        <v>119</v>
      </c>
      <c r="C130" t="s">
        <v>194</v>
      </c>
      <c r="D130" t="s">
        <v>208</v>
      </c>
      <c r="E130" s="8" t="s">
        <v>209</v>
      </c>
    </row>
    <row r="131" spans="1:5" x14ac:dyDescent="0.3">
      <c r="A131" s="40" t="s">
        <v>128</v>
      </c>
      <c r="B131" s="2">
        <v>120</v>
      </c>
      <c r="C131" t="s">
        <v>195</v>
      </c>
      <c r="D131" t="s">
        <v>197</v>
      </c>
      <c r="E131" s="8" t="s">
        <v>196</v>
      </c>
    </row>
    <row r="132" spans="1:5" ht="28.8" x14ac:dyDescent="0.3">
      <c r="A132" s="40" t="s">
        <v>128</v>
      </c>
      <c r="B132" s="2">
        <v>121</v>
      </c>
      <c r="C132" s="8" t="s">
        <v>264</v>
      </c>
      <c r="D132" s="8" t="s">
        <v>263</v>
      </c>
      <c r="E132" s="8" t="s">
        <v>265</v>
      </c>
    </row>
    <row r="133" spans="1:5" ht="72" x14ac:dyDescent="0.3">
      <c r="A133" s="40" t="s">
        <v>128</v>
      </c>
      <c r="B133" s="2">
        <v>122</v>
      </c>
      <c r="C133" s="8" t="s">
        <v>201</v>
      </c>
      <c r="D133" s="8" t="s">
        <v>202</v>
      </c>
      <c r="E133" s="8" t="s">
        <v>203</v>
      </c>
    </row>
    <row r="134" spans="1:5" x14ac:dyDescent="0.3">
      <c r="A134" s="40" t="s">
        <v>128</v>
      </c>
      <c r="B134" s="2">
        <v>123</v>
      </c>
      <c r="C134" s="8" t="s">
        <v>210</v>
      </c>
      <c r="D134" s="8" t="s">
        <v>211</v>
      </c>
      <c r="E134" s="8" t="s">
        <v>143</v>
      </c>
    </row>
    <row r="135" spans="1:5" x14ac:dyDescent="0.3">
      <c r="A135" s="40" t="s">
        <v>128</v>
      </c>
      <c r="B135" s="2">
        <v>124</v>
      </c>
      <c r="C135" s="8"/>
      <c r="D135" s="8"/>
      <c r="E135" s="8"/>
    </row>
    <row r="136" spans="1:5" x14ac:dyDescent="0.3">
      <c r="A136" s="40" t="s">
        <v>128</v>
      </c>
      <c r="B136" s="2">
        <v>125</v>
      </c>
      <c r="C136" s="8"/>
      <c r="D136" s="8"/>
      <c r="E136" s="8"/>
    </row>
    <row r="137" spans="1:5" x14ac:dyDescent="0.3">
      <c r="A137" s="40" t="s">
        <v>128</v>
      </c>
      <c r="B137" s="2">
        <v>126</v>
      </c>
      <c r="C137" s="8"/>
      <c r="D137" s="8"/>
      <c r="E137" s="8"/>
    </row>
    <row r="138" spans="1:5" x14ac:dyDescent="0.3">
      <c r="A138" s="40" t="s">
        <v>128</v>
      </c>
      <c r="B138" s="2">
        <v>127</v>
      </c>
      <c r="C138" s="8"/>
      <c r="D138" s="8"/>
      <c r="E138" s="8"/>
    </row>
    <row r="139" spans="1:5" x14ac:dyDescent="0.3">
      <c r="A139" s="40" t="s">
        <v>128</v>
      </c>
      <c r="B139" s="2">
        <v>128</v>
      </c>
      <c r="C139" s="8"/>
      <c r="D139" s="8"/>
      <c r="E139" s="8"/>
    </row>
    <row r="140" spans="1:5" x14ac:dyDescent="0.3">
      <c r="A140" s="40" t="s">
        <v>128</v>
      </c>
      <c r="B140" s="2">
        <v>129</v>
      </c>
      <c r="C140" s="8"/>
      <c r="D140" s="8"/>
      <c r="E140" s="8"/>
    </row>
    <row r="141" spans="1:5" x14ac:dyDescent="0.3">
      <c r="A141" s="40" t="s">
        <v>128</v>
      </c>
      <c r="B141" s="2">
        <v>130</v>
      </c>
      <c r="C141" s="8"/>
      <c r="D141" s="8"/>
      <c r="E141" s="8"/>
    </row>
    <row r="142" spans="1:5" x14ac:dyDescent="0.3">
      <c r="A142" s="40" t="s">
        <v>128</v>
      </c>
      <c r="B142" s="2">
        <v>131</v>
      </c>
      <c r="C142" s="8"/>
      <c r="D142" s="8"/>
      <c r="E142" s="8"/>
    </row>
    <row r="143" spans="1:5" x14ac:dyDescent="0.3">
      <c r="A143" s="40" t="s">
        <v>128</v>
      </c>
      <c r="B143" s="2">
        <v>132</v>
      </c>
      <c r="C143" s="8"/>
      <c r="D143" s="8"/>
      <c r="E143" s="8"/>
    </row>
    <row r="144" spans="1:5" x14ac:dyDescent="0.3">
      <c r="A144" s="40" t="s">
        <v>128</v>
      </c>
      <c r="B144" s="2">
        <v>133</v>
      </c>
      <c r="C144" s="8"/>
      <c r="D144" s="8"/>
      <c r="E144" s="8"/>
    </row>
    <row r="145" spans="1:5" x14ac:dyDescent="0.3">
      <c r="A145" s="40" t="s">
        <v>128</v>
      </c>
      <c r="B145" s="2">
        <v>134</v>
      </c>
      <c r="C145" s="8"/>
      <c r="D145" s="8"/>
      <c r="E145" s="8"/>
    </row>
    <row r="146" spans="1:5" x14ac:dyDescent="0.3">
      <c r="A146" s="40" t="s">
        <v>128</v>
      </c>
      <c r="B146" s="2">
        <v>135</v>
      </c>
      <c r="C146" s="8"/>
      <c r="D146" s="8"/>
      <c r="E146" s="8"/>
    </row>
    <row r="147" spans="1:5" x14ac:dyDescent="0.3">
      <c r="A147" s="40"/>
      <c r="B147" s="2">
        <v>136</v>
      </c>
    </row>
    <row r="148" spans="1:5" x14ac:dyDescent="0.3">
      <c r="A148" s="40"/>
      <c r="B148" s="2">
        <v>137</v>
      </c>
    </row>
    <row r="149" spans="1:5" x14ac:dyDescent="0.3">
      <c r="A149" s="40"/>
      <c r="B149" s="2">
        <v>138</v>
      </c>
    </row>
    <row r="150" spans="1:5" x14ac:dyDescent="0.3">
      <c r="A150" s="40"/>
      <c r="B150" s="2">
        <v>139</v>
      </c>
    </row>
    <row r="151" spans="1:5" x14ac:dyDescent="0.3">
      <c r="A151" s="40"/>
      <c r="B151" s="2">
        <v>140</v>
      </c>
    </row>
    <row r="152" spans="1:5" x14ac:dyDescent="0.3">
      <c r="A152" s="40"/>
      <c r="B152" s="2">
        <v>141</v>
      </c>
    </row>
    <row r="153" spans="1:5" x14ac:dyDescent="0.3">
      <c r="A153" s="40"/>
      <c r="B153" s="2">
        <v>142</v>
      </c>
    </row>
    <row r="154" spans="1:5" x14ac:dyDescent="0.3">
      <c r="A154" s="40"/>
      <c r="B154" s="2">
        <v>143</v>
      </c>
    </row>
    <row r="155" spans="1:5" x14ac:dyDescent="0.3">
      <c r="A155" s="40"/>
      <c r="B155" s="2">
        <v>144</v>
      </c>
    </row>
    <row r="156" spans="1:5" x14ac:dyDescent="0.3">
      <c r="A156" s="40"/>
      <c r="B156" s="2">
        <v>145</v>
      </c>
    </row>
    <row r="157" spans="1:5" x14ac:dyDescent="0.3">
      <c r="A157" s="40"/>
      <c r="B157" s="2">
        <v>146</v>
      </c>
    </row>
    <row r="158" spans="1:5" x14ac:dyDescent="0.3">
      <c r="A158" s="40"/>
      <c r="B158" s="2">
        <v>147</v>
      </c>
    </row>
    <row r="159" spans="1:5" x14ac:dyDescent="0.3">
      <c r="A159" s="40"/>
      <c r="B159" s="2">
        <v>148</v>
      </c>
    </row>
    <row r="160" spans="1:5" x14ac:dyDescent="0.3">
      <c r="A160" s="40"/>
      <c r="B160" s="2">
        <v>149</v>
      </c>
    </row>
    <row r="161" spans="1:2" x14ac:dyDescent="0.3">
      <c r="A161" s="40"/>
      <c r="B161" s="2">
        <v>150</v>
      </c>
    </row>
    <row r="162" spans="1:2" x14ac:dyDescent="0.3">
      <c r="A162" s="40"/>
      <c r="B162" s="2">
        <v>151</v>
      </c>
    </row>
    <row r="163" spans="1:2" x14ac:dyDescent="0.3">
      <c r="A163" s="40"/>
      <c r="B163" s="2">
        <v>152</v>
      </c>
    </row>
    <row r="164" spans="1:2" x14ac:dyDescent="0.3">
      <c r="A164" s="40"/>
      <c r="B164" s="2">
        <v>153</v>
      </c>
    </row>
    <row r="165" spans="1:2" x14ac:dyDescent="0.3">
      <c r="A165" s="40"/>
      <c r="B165" s="2">
        <v>154</v>
      </c>
    </row>
    <row r="166" spans="1:2" x14ac:dyDescent="0.3">
      <c r="A166" s="40"/>
      <c r="B166" s="2">
        <v>155</v>
      </c>
    </row>
    <row r="167" spans="1:2" x14ac:dyDescent="0.3">
      <c r="A167" s="40"/>
      <c r="B167" s="2">
        <v>156</v>
      </c>
    </row>
    <row r="168" spans="1:2" x14ac:dyDescent="0.3">
      <c r="A168" s="40"/>
      <c r="B168" s="2">
        <v>157</v>
      </c>
    </row>
    <row r="169" spans="1:2" x14ac:dyDescent="0.3">
      <c r="A169" s="40"/>
      <c r="B169" s="2">
        <v>158</v>
      </c>
    </row>
    <row r="170" spans="1:2" x14ac:dyDescent="0.3">
      <c r="A170" s="40"/>
      <c r="B170" s="2">
        <v>159</v>
      </c>
    </row>
    <row r="171" spans="1:2" x14ac:dyDescent="0.3">
      <c r="A171" s="40"/>
      <c r="B171" s="2">
        <v>160</v>
      </c>
    </row>
    <row r="172" spans="1:2" x14ac:dyDescent="0.3">
      <c r="A172" s="40"/>
      <c r="B172" s="2">
        <v>161</v>
      </c>
    </row>
  </sheetData>
  <phoneticPr fontId="21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02F2-C8FA-4E4C-B652-E86125F07447}">
  <dimension ref="B3:L27"/>
  <sheetViews>
    <sheetView workbookViewId="0">
      <selection activeCell="C3" sqref="C3"/>
    </sheetView>
  </sheetViews>
  <sheetFormatPr baseColWidth="10" defaultColWidth="10.88671875" defaultRowHeight="14.4" x14ac:dyDescent="0.3"/>
  <cols>
    <col min="7" max="7" width="23.109375" customWidth="1"/>
    <col min="8" max="8" width="14.44140625" customWidth="1"/>
    <col min="9" max="9" width="16.109375" customWidth="1"/>
    <col min="10" max="10" width="16.6640625" customWidth="1"/>
    <col min="11" max="11" width="15.44140625" customWidth="1"/>
  </cols>
  <sheetData>
    <row r="3" spans="2:12" x14ac:dyDescent="0.3">
      <c r="B3" s="34"/>
      <c r="D3" s="329" t="s">
        <v>149</v>
      </c>
      <c r="E3" s="329"/>
    </row>
    <row r="4" spans="2:12" x14ac:dyDescent="0.3">
      <c r="B4" s="34"/>
      <c r="D4" s="34">
        <v>1</v>
      </c>
      <c r="E4" s="34" t="b">
        <v>0</v>
      </c>
      <c r="G4" s="34" t="s">
        <v>151</v>
      </c>
      <c r="H4" s="34" t="s">
        <v>159</v>
      </c>
      <c r="I4" s="34" t="s">
        <v>154</v>
      </c>
      <c r="J4" s="34" t="s">
        <v>155</v>
      </c>
      <c r="K4" s="34" t="s">
        <v>156</v>
      </c>
      <c r="L4" s="34" t="s">
        <v>158</v>
      </c>
    </row>
    <row r="5" spans="2:12" x14ac:dyDescent="0.3">
      <c r="D5" s="34">
        <v>2</v>
      </c>
      <c r="E5" s="34" t="b">
        <v>0</v>
      </c>
      <c r="G5" s="36">
        <v>1</v>
      </c>
      <c r="H5" s="34" t="b">
        <f>IF(AND($E$7=TRUE,'Requirement list'!$AD22="S"),TRUE,FALSE)</f>
        <v>0</v>
      </c>
      <c r="I5" s="34" t="b">
        <f>IF($E$4=TRUE,TRUE,FALSE)</f>
        <v>0</v>
      </c>
      <c r="J5" s="34" t="b">
        <f>IF($E$5=TRUE,TRUE,FALSE)</f>
        <v>0</v>
      </c>
      <c r="K5" s="34" t="b">
        <f>IF($E$6=TRUE,TRUE,FALSE)</f>
        <v>1</v>
      </c>
      <c r="L5" s="34" t="str">
        <f>IF(H5=TRUE,"X",IF(I5=TRUE,"X",IF(J5=TRUE,"X",IF(K5=TRUE,"X",""))))</f>
        <v>X</v>
      </c>
    </row>
    <row r="6" spans="2:12" x14ac:dyDescent="0.3">
      <c r="D6" s="34">
        <v>3</v>
      </c>
      <c r="E6" s="34" t="b">
        <v>1</v>
      </c>
      <c r="G6" s="36">
        <v>2</v>
      </c>
      <c r="H6" s="34" t="b">
        <f>IF(AND($E$7=TRUE,'Requirement list'!$AD24="S"),TRUE,FALSE)</f>
        <v>0</v>
      </c>
      <c r="I6" s="34" t="b">
        <f>IF($E$4=TRUE,TRUE,FALSE)</f>
        <v>0</v>
      </c>
      <c r="J6" s="34" t="b">
        <f t="shared" ref="J6:J10" si="0">IF($E$5=TRUE,TRUE,FALSE)</f>
        <v>0</v>
      </c>
      <c r="K6" s="34" t="b">
        <f t="shared" ref="K6:K27" si="1">IF($E$6=TRUE,TRUE,FALSE)</f>
        <v>1</v>
      </c>
      <c r="L6" s="34" t="str">
        <f t="shared" ref="L6:L11" si="2">IF(H6=TRUE,"X",IF(I6=TRUE,"X",IF(J6=TRUE,"X",IF(K6=TRUE,"X",""))))</f>
        <v>X</v>
      </c>
    </row>
    <row r="7" spans="2:12" x14ac:dyDescent="0.3">
      <c r="B7" s="34" t="s">
        <v>91</v>
      </c>
      <c r="D7" s="34">
        <v>4</v>
      </c>
      <c r="E7" s="34" t="b">
        <v>0</v>
      </c>
      <c r="G7" s="36">
        <v>3</v>
      </c>
      <c r="H7" s="34" t="b">
        <f>IF(AND($E$7=TRUE,'Requirement list'!$AD26="S"),TRUE,FALSE)</f>
        <v>0</v>
      </c>
      <c r="I7" s="35" t="s">
        <v>157</v>
      </c>
      <c r="J7" s="34" t="b">
        <f t="shared" si="0"/>
        <v>0</v>
      </c>
      <c r="K7" s="34" t="b">
        <f t="shared" si="1"/>
        <v>1</v>
      </c>
      <c r="L7" s="34" t="str">
        <f t="shared" si="2"/>
        <v>X</v>
      </c>
    </row>
    <row r="8" spans="2:12" x14ac:dyDescent="0.3">
      <c r="B8" s="34" t="s">
        <v>102</v>
      </c>
      <c r="D8" s="34">
        <v>5</v>
      </c>
      <c r="E8" s="34" t="b">
        <v>0</v>
      </c>
      <c r="G8" s="36">
        <v>4</v>
      </c>
      <c r="H8" s="34" t="b">
        <f>IF(AND($E$7=TRUE,'Requirement list'!$AD28="S"),TRUE,FALSE)</f>
        <v>0</v>
      </c>
      <c r="I8" s="35" t="s">
        <v>157</v>
      </c>
      <c r="J8" s="34" t="b">
        <f t="shared" si="0"/>
        <v>0</v>
      </c>
      <c r="K8" s="34" t="b">
        <f t="shared" si="1"/>
        <v>1</v>
      </c>
      <c r="L8" s="34" t="str">
        <f t="shared" si="2"/>
        <v>X</v>
      </c>
    </row>
    <row r="9" spans="2:12" x14ac:dyDescent="0.3">
      <c r="B9" s="34" t="s">
        <v>103</v>
      </c>
      <c r="G9" s="36">
        <v>5</v>
      </c>
      <c r="H9" s="34" t="b">
        <f>IF(AND($E$7=TRUE,'Requirement list'!$AD30="S"),TRUE,FALSE)</f>
        <v>0</v>
      </c>
      <c r="I9" s="35" t="s">
        <v>157</v>
      </c>
      <c r="J9" s="34" t="b">
        <f t="shared" si="0"/>
        <v>0</v>
      </c>
      <c r="K9" s="34" t="b">
        <f t="shared" si="1"/>
        <v>1</v>
      </c>
      <c r="L9" s="34" t="str">
        <f t="shared" si="2"/>
        <v>X</v>
      </c>
    </row>
    <row r="10" spans="2:12" x14ac:dyDescent="0.3">
      <c r="G10" s="36">
        <v>6</v>
      </c>
      <c r="H10" s="34" t="b">
        <f>IF(AND($E$7=TRUE,'Requirement list'!$AD32="S"),TRUE,FALSE)</f>
        <v>0</v>
      </c>
      <c r="I10" s="35" t="s">
        <v>157</v>
      </c>
      <c r="J10" s="34" t="b">
        <f t="shared" si="0"/>
        <v>0</v>
      </c>
      <c r="K10" s="34" t="b">
        <f t="shared" si="1"/>
        <v>1</v>
      </c>
      <c r="L10" s="34" t="str">
        <f t="shared" si="2"/>
        <v>X</v>
      </c>
    </row>
    <row r="11" spans="2:12" x14ac:dyDescent="0.3">
      <c r="G11" s="36">
        <v>7</v>
      </c>
      <c r="H11" s="34" t="b">
        <f>IF(AND($E$7=TRUE,'Requirement list'!$AD34="S"),TRUE,FALSE)</f>
        <v>0</v>
      </c>
      <c r="I11" s="35" t="s">
        <v>157</v>
      </c>
      <c r="J11" s="35" t="s">
        <v>157</v>
      </c>
      <c r="K11" s="34" t="b">
        <f>IF($E$6=TRUE,TRUE,FALSE)</f>
        <v>1</v>
      </c>
      <c r="L11" s="34" t="str">
        <f t="shared" si="2"/>
        <v>X</v>
      </c>
    </row>
    <row r="12" spans="2:12" x14ac:dyDescent="0.3">
      <c r="G12" s="36">
        <v>8</v>
      </c>
      <c r="H12" s="34" t="b">
        <f>IF(AND($E$7=TRUE,'Requirement list'!$AD36="S"),TRUE,FALSE)</f>
        <v>0</v>
      </c>
      <c r="I12" s="35" t="s">
        <v>157</v>
      </c>
      <c r="J12" s="35" t="s">
        <v>157</v>
      </c>
      <c r="K12" s="34" t="b">
        <f>IF($E$6=TRUE,TRUE,FALSE)</f>
        <v>1</v>
      </c>
      <c r="L12" s="34" t="str">
        <f t="shared" ref="L12" si="3">IF(H12=TRUE,"X",IF(I12=TRUE,"X",IF(J12=TRUE,"X",IF(K12=TRUE,"X",""))))</f>
        <v>X</v>
      </c>
    </row>
    <row r="13" spans="2:12" x14ac:dyDescent="0.3">
      <c r="G13" s="36">
        <v>9</v>
      </c>
      <c r="H13" s="34" t="b">
        <f>IF(AND($E$7=TRUE,'Requirement list'!$AD38="S"),TRUE,FALSE)</f>
        <v>0</v>
      </c>
      <c r="I13" s="35" t="s">
        <v>157</v>
      </c>
      <c r="J13" s="35" t="s">
        <v>157</v>
      </c>
      <c r="K13" s="34" t="b">
        <f t="shared" si="1"/>
        <v>1</v>
      </c>
      <c r="L13" s="34" t="str">
        <f t="shared" ref="L13:L27" si="4">IF(H13=TRUE,"X",IF(I13=TRUE,"X",IF(J13=TRUE,"X",IF(K13=TRUE,"X",""))))</f>
        <v>X</v>
      </c>
    </row>
    <row r="14" spans="2:12" x14ac:dyDescent="0.3">
      <c r="G14" s="36">
        <v>10</v>
      </c>
      <c r="H14" s="34" t="b">
        <f>IF(AND($E$7=TRUE,'Requirement list'!$AD40="S"),TRUE,FALSE)</f>
        <v>0</v>
      </c>
      <c r="I14" s="35" t="s">
        <v>157</v>
      </c>
      <c r="J14" s="35" t="s">
        <v>157</v>
      </c>
      <c r="K14" s="34" t="b">
        <f t="shared" si="1"/>
        <v>1</v>
      </c>
      <c r="L14" s="34" t="str">
        <f t="shared" si="4"/>
        <v>X</v>
      </c>
    </row>
    <row r="15" spans="2:12" x14ac:dyDescent="0.3">
      <c r="G15" s="36">
        <v>11</v>
      </c>
      <c r="H15" s="34" t="b">
        <f>IF(AND($E$7=TRUE,'Requirement list'!$AD42="S"),TRUE,FALSE)</f>
        <v>0</v>
      </c>
      <c r="I15" s="35" t="s">
        <v>157</v>
      </c>
      <c r="J15" s="35" t="s">
        <v>157</v>
      </c>
      <c r="K15" s="34" t="b">
        <f t="shared" si="1"/>
        <v>1</v>
      </c>
      <c r="L15" s="34" t="str">
        <f t="shared" si="4"/>
        <v>X</v>
      </c>
    </row>
    <row r="16" spans="2:12" x14ac:dyDescent="0.3">
      <c r="G16" s="36">
        <v>12</v>
      </c>
      <c r="H16" s="34" t="b">
        <f>IF(AND($E$7=TRUE,'Requirement list'!$AD44="S"),TRUE,FALSE)</f>
        <v>0</v>
      </c>
      <c r="I16" s="35" t="s">
        <v>157</v>
      </c>
      <c r="J16" s="35" t="s">
        <v>157</v>
      </c>
      <c r="K16" s="34" t="b">
        <f t="shared" si="1"/>
        <v>1</v>
      </c>
      <c r="L16" s="34" t="str">
        <f t="shared" si="4"/>
        <v>X</v>
      </c>
    </row>
    <row r="17" spans="7:12" x14ac:dyDescent="0.3">
      <c r="G17" s="36">
        <v>13</v>
      </c>
      <c r="H17" s="34" t="b">
        <f>IF(AND($E$7=TRUE,'Requirement list'!$AD46="S"),TRUE,FALSE)</f>
        <v>0</v>
      </c>
      <c r="I17" s="35" t="s">
        <v>157</v>
      </c>
      <c r="J17" s="35" t="s">
        <v>157</v>
      </c>
      <c r="K17" s="34" t="b">
        <f t="shared" si="1"/>
        <v>1</v>
      </c>
      <c r="L17" s="34" t="str">
        <f t="shared" si="4"/>
        <v>X</v>
      </c>
    </row>
    <row r="18" spans="7:12" x14ac:dyDescent="0.3">
      <c r="G18" s="36">
        <v>14</v>
      </c>
      <c r="H18" s="34" t="b">
        <f>IF(AND($E$7=TRUE,'Requirement list'!$AD48="S"),TRUE,FALSE)</f>
        <v>0</v>
      </c>
      <c r="I18" s="35" t="s">
        <v>157</v>
      </c>
      <c r="J18" s="35" t="s">
        <v>157</v>
      </c>
      <c r="K18" s="34" t="b">
        <f t="shared" si="1"/>
        <v>1</v>
      </c>
      <c r="L18" s="34" t="str">
        <f t="shared" si="4"/>
        <v>X</v>
      </c>
    </row>
    <row r="19" spans="7:12" x14ac:dyDescent="0.3">
      <c r="G19" s="36">
        <v>15</v>
      </c>
      <c r="H19" s="34" t="b">
        <f>IF(AND($E$7=TRUE,'Requirement list'!$AD50="S"),TRUE,FALSE)</f>
        <v>0</v>
      </c>
      <c r="I19" s="35" t="s">
        <v>157</v>
      </c>
      <c r="J19" s="35" t="s">
        <v>157</v>
      </c>
      <c r="K19" s="34" t="b">
        <f t="shared" si="1"/>
        <v>1</v>
      </c>
      <c r="L19" s="34" t="str">
        <f t="shared" si="4"/>
        <v>X</v>
      </c>
    </row>
    <row r="20" spans="7:12" x14ac:dyDescent="0.3">
      <c r="G20" s="36">
        <v>16</v>
      </c>
      <c r="H20" s="34" t="b">
        <f>IF(AND($E$7=TRUE,'Requirement list'!$AD52="S"),TRUE,FALSE)</f>
        <v>0</v>
      </c>
      <c r="I20" s="35" t="s">
        <v>157</v>
      </c>
      <c r="J20" s="35" t="s">
        <v>157</v>
      </c>
      <c r="K20" s="35" t="s">
        <v>157</v>
      </c>
      <c r="L20" s="34" t="str">
        <f t="shared" si="4"/>
        <v/>
      </c>
    </row>
    <row r="21" spans="7:12" x14ac:dyDescent="0.3">
      <c r="G21" s="36">
        <v>17</v>
      </c>
      <c r="H21" s="34" t="b">
        <f>IF(AND($E$7=TRUE,'Requirement list'!$AD54="S"),TRUE,FALSE)</f>
        <v>0</v>
      </c>
      <c r="I21" s="35" t="s">
        <v>157</v>
      </c>
      <c r="J21" s="34" t="b">
        <f t="shared" ref="J21" si="5">IF($E$5=TRUE,TRUE,FALSE)</f>
        <v>0</v>
      </c>
      <c r="K21" s="34" t="b">
        <f t="shared" si="1"/>
        <v>1</v>
      </c>
      <c r="L21" s="34" t="str">
        <f t="shared" si="4"/>
        <v>X</v>
      </c>
    </row>
    <row r="22" spans="7:12" x14ac:dyDescent="0.3">
      <c r="G22" s="36">
        <v>18</v>
      </c>
      <c r="H22" s="34" t="b">
        <f>IF(AND($E$7=TRUE,'Requirement list'!$AD56="S"),TRUE,FALSE)</f>
        <v>0</v>
      </c>
      <c r="I22" s="35" t="s">
        <v>157</v>
      </c>
      <c r="J22" s="35" t="s">
        <v>157</v>
      </c>
      <c r="K22" s="34" t="b">
        <f t="shared" si="1"/>
        <v>1</v>
      </c>
      <c r="L22" s="34" t="str">
        <f t="shared" si="4"/>
        <v>X</v>
      </c>
    </row>
    <row r="23" spans="7:12" x14ac:dyDescent="0.3">
      <c r="G23" s="36">
        <v>19</v>
      </c>
      <c r="H23" s="34" t="b">
        <f>IF(AND($E$7=TRUE,'Requirement list'!$AD58="S"),TRUE,FALSE)</f>
        <v>0</v>
      </c>
      <c r="I23" s="35" t="s">
        <v>157</v>
      </c>
      <c r="J23" s="35" t="s">
        <v>157</v>
      </c>
      <c r="K23" s="34" t="b">
        <f t="shared" si="1"/>
        <v>1</v>
      </c>
      <c r="L23" s="34" t="str">
        <f t="shared" si="4"/>
        <v>X</v>
      </c>
    </row>
    <row r="24" spans="7:12" x14ac:dyDescent="0.3">
      <c r="G24" s="36">
        <v>20</v>
      </c>
      <c r="H24" s="34" t="b">
        <f>IF(AND($E$7=TRUE,'Requirement list'!$AD60="S"),TRUE,FALSE)</f>
        <v>0</v>
      </c>
      <c r="I24" s="35" t="s">
        <v>157</v>
      </c>
      <c r="J24" s="35" t="s">
        <v>157</v>
      </c>
      <c r="K24" s="34" t="b">
        <f t="shared" si="1"/>
        <v>1</v>
      </c>
      <c r="L24" s="34" t="str">
        <f t="shared" si="4"/>
        <v>X</v>
      </c>
    </row>
    <row r="25" spans="7:12" x14ac:dyDescent="0.3">
      <c r="G25" s="36">
        <v>21</v>
      </c>
      <c r="H25" s="34" t="b">
        <f>IF(AND($E$7=TRUE,'Requirement list'!$AD62="S"),TRUE,FALSE)</f>
        <v>0</v>
      </c>
      <c r="I25" s="35" t="s">
        <v>157</v>
      </c>
      <c r="J25" s="35" t="s">
        <v>157</v>
      </c>
      <c r="K25" s="34" t="b">
        <f t="shared" si="1"/>
        <v>1</v>
      </c>
      <c r="L25" s="34" t="str">
        <f t="shared" si="4"/>
        <v>X</v>
      </c>
    </row>
    <row r="26" spans="7:12" x14ac:dyDescent="0.3">
      <c r="G26" s="36">
        <v>22</v>
      </c>
      <c r="H26" s="34" t="b">
        <f>IF(AND($E$7=TRUE,'Requirement list'!$AD64="S"),TRUE,FALSE)</f>
        <v>0</v>
      </c>
      <c r="I26" s="35" t="s">
        <v>157</v>
      </c>
      <c r="J26" s="35" t="s">
        <v>157</v>
      </c>
      <c r="K26" s="34" t="b">
        <f t="shared" si="1"/>
        <v>1</v>
      </c>
      <c r="L26" s="34" t="str">
        <f t="shared" si="4"/>
        <v>X</v>
      </c>
    </row>
    <row r="27" spans="7:12" x14ac:dyDescent="0.3">
      <c r="G27" s="36">
        <v>23</v>
      </c>
      <c r="H27" s="34" t="b">
        <f>IF(AND($E$7=TRUE,'Requirement list'!$AD66="S"),TRUE,FALSE)</f>
        <v>0</v>
      </c>
      <c r="I27" s="35" t="s">
        <v>157</v>
      </c>
      <c r="J27" s="34" t="b">
        <f t="shared" ref="J27" si="6">IF($E$5=TRUE,TRUE,FALSE)</f>
        <v>0</v>
      </c>
      <c r="K27" s="34" t="b">
        <f t="shared" si="1"/>
        <v>1</v>
      </c>
      <c r="L27" s="34" t="str">
        <f t="shared" si="4"/>
        <v>X</v>
      </c>
    </row>
  </sheetData>
  <mergeCells count="1">
    <mergeCell ref="D3:E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Requirement list</vt:lpstr>
      <vt:lpstr>Evaluation</vt:lpstr>
      <vt:lpstr>Addendum to the Evaluation</vt:lpstr>
      <vt:lpstr>Language</vt:lpstr>
      <vt:lpstr>Data</vt:lpstr>
      <vt:lpstr>'Addendum to the Evaluation'!Druckbereich</vt:lpstr>
      <vt:lpstr>Evaluation!Druckbereich</vt:lpstr>
      <vt:lpstr>'Requirement list'!Druckbereich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QM   Dominik Kieser</dc:creator>
  <cp:lastModifiedBy>QM   Dominik Kieser</cp:lastModifiedBy>
  <cp:lastPrinted>2026-07-15T12:46:58Z</cp:lastPrinted>
  <dcterms:created xsi:type="dcterms:W3CDTF">2026-03-31T07:34:33Z</dcterms:created>
  <dcterms:modified xsi:type="dcterms:W3CDTF">2026-08-19T08:50:38Z</dcterms:modified>
</cp:coreProperties>
</file>